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ARNER/Town of Warner/2024-2025 Budget Committee/2025 Budget/FINAL 2025 BUDGET/"/>
    </mc:Choice>
  </mc:AlternateContent>
  <xr:revisionPtr revIDLastSave="0" documentId="13_ncr:1_{F4E8EC2D-D1AE-1F47-B63A-6A55D578FF52}" xr6:coauthVersionLast="47" xr6:coauthVersionMax="47" xr10:uidLastSave="{00000000-0000-0000-0000-000000000000}"/>
  <bookViews>
    <workbookView xWindow="0" yWindow="780" windowWidth="34200" windowHeight="19280" activeTab="1" xr2:uid="{7E6A75C1-8673-4718-B13D-0E4ACF9EFB7D}"/>
  </bookViews>
  <sheets>
    <sheet name="Budget Trend" sheetId="5" r:id="rId1"/>
    <sheet name="Formated Op Budget" sheetId="2" r:id="rId2"/>
    <sheet name="Revenue" sheetId="6" r:id="rId3"/>
    <sheet name="2025 Capital Budget" sheetId="11" r:id="rId4"/>
    <sheet name="CRFs" sheetId="7" r:id="rId5"/>
    <sheet name="25 Est v. 24 Act Tax Rate" sheetId="8" r:id="rId6"/>
    <sheet name="24 Act v. 24 Est Tax Rate " sheetId="9" r:id="rId7"/>
    <sheet name="24 Est v. 23 Tax Rate " sheetId="10" r:id="rId8"/>
  </sheets>
  <definedNames>
    <definedName name="_xlnm.Print_Area" localSheetId="3">'2025 Capital Budget'!$A$1:$F$21</definedName>
    <definedName name="_xlnm.Print_Area" localSheetId="1">'Formated Op Budget'!$A$1:$J$426</definedName>
    <definedName name="_xlnm.Print_Titles" localSheetId="1">'Formated Op Budget'!$1:$6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1" l="1"/>
  <c r="F22" i="11"/>
  <c r="B11" i="8"/>
  <c r="F21" i="11" l="1"/>
  <c r="F350" i="2"/>
  <c r="G349" i="2"/>
  <c r="G350" i="2"/>
  <c r="H349" i="2"/>
  <c r="E350" i="2"/>
  <c r="C350" i="2"/>
  <c r="F314" i="2"/>
  <c r="G313" i="2"/>
  <c r="H313" i="2" s="1"/>
  <c r="E314" i="2"/>
  <c r="C314" i="2"/>
  <c r="H7" i="7" l="1"/>
  <c r="E12" i="7"/>
  <c r="F12" i="7"/>
  <c r="D17" i="10"/>
  <c r="E17" i="10" s="1"/>
  <c r="D15" i="10"/>
  <c r="F15" i="10" s="1"/>
  <c r="E14" i="10"/>
  <c r="D14" i="10"/>
  <c r="F14" i="10" s="1"/>
  <c r="D13" i="10"/>
  <c r="F13" i="10" s="1"/>
  <c r="D12" i="10"/>
  <c r="F12" i="10" s="1"/>
  <c r="F11" i="10"/>
  <c r="E11" i="10"/>
  <c r="D11" i="10"/>
  <c r="F10" i="10"/>
  <c r="E10" i="10"/>
  <c r="D10" i="10"/>
  <c r="D9" i="10"/>
  <c r="D16" i="10" s="1"/>
  <c r="C9" i="10"/>
  <c r="C16" i="10" s="1"/>
  <c r="C18" i="10" s="1"/>
  <c r="B9" i="10"/>
  <c r="B16" i="10" s="1"/>
  <c r="B18" i="10" s="1"/>
  <c r="D18" i="10" s="1"/>
  <c r="E18" i="10" s="1"/>
  <c r="F8" i="10"/>
  <c r="E8" i="10"/>
  <c r="D8" i="10"/>
  <c r="D7" i="10"/>
  <c r="E7" i="10" s="1"/>
  <c r="F6" i="10"/>
  <c r="D6" i="10"/>
  <c r="E6" i="10" s="1"/>
  <c r="D17" i="9"/>
  <c r="E17" i="9" s="1"/>
  <c r="D15" i="9"/>
  <c r="F15" i="9" s="1"/>
  <c r="D14" i="9"/>
  <c r="F14" i="9" s="1"/>
  <c r="D13" i="9"/>
  <c r="F13" i="9" s="1"/>
  <c r="D12" i="9"/>
  <c r="F12" i="9" s="1"/>
  <c r="F11" i="9"/>
  <c r="E11" i="9"/>
  <c r="D11" i="9"/>
  <c r="D10" i="9"/>
  <c r="F10" i="9" s="1"/>
  <c r="C9" i="9"/>
  <c r="C16" i="9" s="1"/>
  <c r="C18" i="9" s="1"/>
  <c r="B9" i="9"/>
  <c r="B16" i="9" s="1"/>
  <c r="B18" i="9" s="1"/>
  <c r="D18" i="9" s="1"/>
  <c r="E18" i="9" s="1"/>
  <c r="D8" i="9"/>
  <c r="F8" i="9" s="1"/>
  <c r="D7" i="9"/>
  <c r="D9" i="9" s="1"/>
  <c r="F6" i="9"/>
  <c r="E6" i="9"/>
  <c r="D6" i="9"/>
  <c r="D17" i="8"/>
  <c r="E17" i="8" s="1"/>
  <c r="D15" i="8"/>
  <c r="F15" i="8" s="1"/>
  <c r="D14" i="8"/>
  <c r="E14" i="8" s="1"/>
  <c r="D13" i="8"/>
  <c r="E13" i="8" s="1"/>
  <c r="D12" i="8"/>
  <c r="E12" i="8" s="1"/>
  <c r="D11" i="8"/>
  <c r="F11" i="8" s="1"/>
  <c r="D10" i="8"/>
  <c r="F10" i="8" s="1"/>
  <c r="C9" i="8"/>
  <c r="C16" i="8" s="1"/>
  <c r="C18" i="8" s="1"/>
  <c r="B9" i="8"/>
  <c r="B16" i="8" s="1"/>
  <c r="B18" i="8" s="1"/>
  <c r="D8" i="8"/>
  <c r="F8" i="8" s="1"/>
  <c r="D7" i="8"/>
  <c r="F7" i="8" s="1"/>
  <c r="D6" i="8"/>
  <c r="E7" i="8" l="1"/>
  <c r="F14" i="8"/>
  <c r="F12" i="8"/>
  <c r="D9" i="8"/>
  <c r="E9" i="8" s="1"/>
  <c r="E6" i="8"/>
  <c r="F9" i="10"/>
  <c r="F16" i="10"/>
  <c r="E16" i="10"/>
  <c r="F7" i="10"/>
  <c r="E12" i="10"/>
  <c r="E13" i="10"/>
  <c r="E9" i="10"/>
  <c r="D16" i="9"/>
  <c r="E9" i="9"/>
  <c r="E7" i="9"/>
  <c r="F7" i="9"/>
  <c r="F9" i="9" s="1"/>
  <c r="E12" i="9"/>
  <c r="E14" i="9"/>
  <c r="E8" i="9"/>
  <c r="E10" i="9"/>
  <c r="E13" i="9"/>
  <c r="D18" i="8"/>
  <c r="E18" i="8" s="1"/>
  <c r="E10" i="8"/>
  <c r="F6" i="8"/>
  <c r="F9" i="8" s="1"/>
  <c r="E11" i="8"/>
  <c r="F13" i="8"/>
  <c r="E8" i="8"/>
  <c r="D16" i="8" l="1"/>
  <c r="F16" i="8" s="1"/>
  <c r="E16" i="9"/>
  <c r="F16" i="9"/>
  <c r="E16" i="8" l="1"/>
  <c r="F29" i="7"/>
  <c r="E29" i="7"/>
  <c r="D29" i="7"/>
  <c r="C29" i="7"/>
  <c r="G28" i="7"/>
  <c r="I28" i="7" s="1"/>
  <c r="G27" i="7"/>
  <c r="I27" i="7" s="1"/>
  <c r="G26" i="7"/>
  <c r="I26" i="7" s="1"/>
  <c r="G25" i="7"/>
  <c r="I25" i="7" s="1"/>
  <c r="G24" i="7"/>
  <c r="I24" i="7" s="1"/>
  <c r="G23" i="7"/>
  <c r="I23" i="7" s="1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H29" i="7"/>
  <c r="G7" i="7"/>
  <c r="I7" i="7" s="1"/>
  <c r="I29" i="7" l="1"/>
  <c r="G29" i="7"/>
  <c r="G48" i="6"/>
  <c r="G50" i="6" s="1"/>
  <c r="E48" i="6"/>
  <c r="C48" i="6"/>
  <c r="C50" i="6" s="1"/>
  <c r="G44" i="6"/>
  <c r="E44" i="6"/>
  <c r="C44" i="6"/>
  <c r="G40" i="6"/>
  <c r="E40" i="6"/>
  <c r="C40" i="6"/>
  <c r="G32" i="6"/>
  <c r="E32" i="6"/>
  <c r="C32" i="6"/>
  <c r="G28" i="6"/>
  <c r="E28" i="6"/>
  <c r="C28" i="6"/>
  <c r="G21" i="6"/>
  <c r="E21" i="6"/>
  <c r="C21" i="6"/>
  <c r="G14" i="6"/>
  <c r="E14" i="6"/>
  <c r="C14" i="6"/>
  <c r="I418" i="2"/>
  <c r="I412" i="2"/>
  <c r="I407" i="2"/>
  <c r="I402" i="2"/>
  <c r="I388" i="2"/>
  <c r="I383" i="2"/>
  <c r="I371" i="2"/>
  <c r="I360" i="2"/>
  <c r="I355" i="2"/>
  <c r="I350" i="2"/>
  <c r="I319" i="2"/>
  <c r="I314" i="2"/>
  <c r="I271" i="2"/>
  <c r="I254" i="2"/>
  <c r="I242" i="2"/>
  <c r="I216" i="2"/>
  <c r="I211" i="2"/>
  <c r="I183" i="2"/>
  <c r="I175" i="2"/>
  <c r="I169" i="2"/>
  <c r="I162" i="2"/>
  <c r="I137" i="2"/>
  <c r="I118" i="2"/>
  <c r="I104" i="2"/>
  <c r="I98" i="2"/>
  <c r="I82" i="2"/>
  <c r="I48" i="2"/>
  <c r="I33" i="2"/>
  <c r="G369" i="2"/>
  <c r="G364" i="2"/>
  <c r="G365" i="2"/>
  <c r="G366" i="2"/>
  <c r="G367" i="2"/>
  <c r="G188" i="2"/>
  <c r="H188" i="2" s="1"/>
  <c r="F388" i="2"/>
  <c r="E388" i="2"/>
  <c r="C388" i="2"/>
  <c r="G386" i="2"/>
  <c r="H386" i="2" s="1"/>
  <c r="E15" i="5"/>
  <c r="D15" i="5"/>
  <c r="C15" i="5"/>
  <c r="B15" i="5"/>
  <c r="E12" i="5"/>
  <c r="E13" i="5" s="1"/>
  <c r="D12" i="5"/>
  <c r="D13" i="5" s="1"/>
  <c r="C12" i="5"/>
  <c r="C13" i="5" s="1"/>
  <c r="E8" i="5"/>
  <c r="E9" i="5" s="1"/>
  <c r="D8" i="5"/>
  <c r="D9" i="5" s="1"/>
  <c r="C8" i="5"/>
  <c r="C9" i="5" s="1"/>
  <c r="E50" i="6" l="1"/>
  <c r="I426" i="2"/>
  <c r="E16" i="5"/>
  <c r="E17" i="5" s="1"/>
  <c r="D16" i="5"/>
  <c r="D17" i="5" s="1"/>
  <c r="C16" i="5"/>
  <c r="C17" i="5" s="1"/>
  <c r="C104" i="2"/>
  <c r="G28" i="2"/>
  <c r="H28" i="2" s="1"/>
  <c r="F402" i="2"/>
  <c r="G401" i="2"/>
  <c r="H401" i="2" s="1"/>
  <c r="E402" i="2"/>
  <c r="G215" i="2"/>
  <c r="F216" i="2"/>
  <c r="E216" i="2"/>
  <c r="G27" i="2" l="1"/>
  <c r="H27" i="2" s="1"/>
  <c r="G275" i="2"/>
  <c r="H275" i="2" s="1"/>
  <c r="G276" i="2"/>
  <c r="H276" i="2" s="1"/>
  <c r="G277" i="2"/>
  <c r="H277" i="2" s="1"/>
  <c r="G278" i="2"/>
  <c r="H278" i="2" s="1"/>
  <c r="G279" i="2"/>
  <c r="H279" i="2" s="1"/>
  <c r="G280" i="2"/>
  <c r="H280" i="2" s="1"/>
  <c r="G281" i="2"/>
  <c r="H281" i="2" s="1"/>
  <c r="G282" i="2"/>
  <c r="H282" i="2" s="1"/>
  <c r="G283" i="2"/>
  <c r="H283" i="2" s="1"/>
  <c r="G284" i="2"/>
  <c r="H284" i="2" s="1"/>
  <c r="G285" i="2"/>
  <c r="H285" i="2" s="1"/>
  <c r="G286" i="2"/>
  <c r="G287" i="2"/>
  <c r="H287" i="2" s="1"/>
  <c r="G288" i="2"/>
  <c r="H288" i="2" s="1"/>
  <c r="G289" i="2"/>
  <c r="H289" i="2" s="1"/>
  <c r="G290" i="2"/>
  <c r="H290" i="2" s="1"/>
  <c r="G291" i="2"/>
  <c r="H291" i="2" s="1"/>
  <c r="G292" i="2"/>
  <c r="H292" i="2" s="1"/>
  <c r="G293" i="2"/>
  <c r="H293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01" i="2"/>
  <c r="H301" i="2" s="1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G308" i="2"/>
  <c r="G309" i="2"/>
  <c r="H309" i="2" s="1"/>
  <c r="G310" i="2"/>
  <c r="H310" i="2" s="1"/>
  <c r="G311" i="2"/>
  <c r="H311" i="2" s="1"/>
  <c r="G312" i="2"/>
  <c r="H312" i="2" s="1"/>
  <c r="F418" i="2"/>
  <c r="F412" i="2"/>
  <c r="F407" i="2"/>
  <c r="F383" i="2"/>
  <c r="F371" i="2"/>
  <c r="F360" i="2"/>
  <c r="F355" i="2"/>
  <c r="G328" i="2"/>
  <c r="H328" i="2" s="1"/>
  <c r="G327" i="2"/>
  <c r="H327" i="2" s="1"/>
  <c r="G326" i="2"/>
  <c r="H326" i="2" s="1"/>
  <c r="F319" i="2"/>
  <c r="F271" i="2"/>
  <c r="G264" i="2"/>
  <c r="H264" i="2" s="1"/>
  <c r="G263" i="2"/>
  <c r="H263" i="2" s="1"/>
  <c r="F254" i="2"/>
  <c r="F242" i="2"/>
  <c r="G222" i="2"/>
  <c r="H222" i="2" s="1"/>
  <c r="G223" i="2"/>
  <c r="H223" i="2" s="1"/>
  <c r="G224" i="2"/>
  <c r="H224" i="2" s="1"/>
  <c r="F211" i="2"/>
  <c r="G206" i="2"/>
  <c r="H206" i="2" s="1"/>
  <c r="G195" i="2"/>
  <c r="H195" i="2" s="1"/>
  <c r="G194" i="2"/>
  <c r="H194" i="2" s="1"/>
  <c r="G193" i="2"/>
  <c r="H193" i="2" s="1"/>
  <c r="F183" i="2"/>
  <c r="F175" i="2"/>
  <c r="F162" i="2"/>
  <c r="F137" i="2"/>
  <c r="G127" i="2"/>
  <c r="H127" i="2" s="1"/>
  <c r="G126" i="2"/>
  <c r="H126" i="2" s="1"/>
  <c r="G125" i="2"/>
  <c r="H125" i="2" s="1"/>
  <c r="F118" i="2"/>
  <c r="F104" i="2"/>
  <c r="E104" i="2"/>
  <c r="G102" i="2"/>
  <c r="H102" i="2" s="1"/>
  <c r="G103" i="2"/>
  <c r="H103" i="2" s="1"/>
  <c r="F98" i="2"/>
  <c r="G93" i="2"/>
  <c r="H93" i="2" s="1"/>
  <c r="G92" i="2"/>
  <c r="H92" i="2" s="1"/>
  <c r="F82" i="2"/>
  <c r="G73" i="2"/>
  <c r="H73" i="2" s="1"/>
  <c r="G72" i="2"/>
  <c r="H72" i="2" s="1"/>
  <c r="G61" i="2"/>
  <c r="H61" i="2" s="1"/>
  <c r="G60" i="2"/>
  <c r="H60" i="2" s="1"/>
  <c r="G53" i="2"/>
  <c r="H53" i="2" s="1"/>
  <c r="G54" i="2"/>
  <c r="H54" i="2" s="1"/>
  <c r="G42" i="2"/>
  <c r="H42" i="2" s="1"/>
  <c r="G41" i="2"/>
  <c r="H41" i="2" s="1"/>
  <c r="F48" i="2"/>
  <c r="F33" i="2"/>
  <c r="G13" i="2"/>
  <c r="H13" i="2" s="1"/>
  <c r="G12" i="2"/>
  <c r="H12" i="2" s="1"/>
  <c r="G11" i="2"/>
  <c r="H11" i="2" s="1"/>
  <c r="C254" i="2"/>
  <c r="E254" i="2"/>
  <c r="G253" i="2"/>
  <c r="H253" i="2" s="1"/>
  <c r="F169" i="2"/>
  <c r="C118" i="2"/>
  <c r="E118" i="2"/>
  <c r="G117" i="2"/>
  <c r="H117" i="2" s="1"/>
  <c r="G26" i="2"/>
  <c r="H26" i="2" s="1"/>
  <c r="E418" i="2"/>
  <c r="C418" i="2"/>
  <c r="E412" i="2"/>
  <c r="C412" i="2"/>
  <c r="E407" i="2"/>
  <c r="C407" i="2"/>
  <c r="C402" i="2"/>
  <c r="E383" i="2"/>
  <c r="C383" i="2"/>
  <c r="E371" i="2"/>
  <c r="C371" i="2"/>
  <c r="E360" i="2"/>
  <c r="C360" i="2"/>
  <c r="E355" i="2"/>
  <c r="C355" i="2"/>
  <c r="E319" i="2"/>
  <c r="C319" i="2"/>
  <c r="E271" i="2"/>
  <c r="C271" i="2"/>
  <c r="E242" i="2"/>
  <c r="C242" i="2"/>
  <c r="C216" i="2"/>
  <c r="E211" i="2"/>
  <c r="C211" i="2"/>
  <c r="E183" i="2"/>
  <c r="C183" i="2"/>
  <c r="E175" i="2"/>
  <c r="C175" i="2"/>
  <c r="E169" i="2"/>
  <c r="C169" i="2"/>
  <c r="E162" i="2"/>
  <c r="C162" i="2"/>
  <c r="E137" i="2"/>
  <c r="C137" i="2"/>
  <c r="E98" i="2"/>
  <c r="C98" i="2"/>
  <c r="E82" i="2"/>
  <c r="C82" i="2"/>
  <c r="E48" i="2"/>
  <c r="C48" i="2"/>
  <c r="G9" i="2"/>
  <c r="H9" i="2" s="1"/>
  <c r="G10" i="2"/>
  <c r="H10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9" i="2"/>
  <c r="H29" i="2" s="1"/>
  <c r="G30" i="2"/>
  <c r="H30" i="2" s="1"/>
  <c r="G31" i="2"/>
  <c r="H31" i="2" s="1"/>
  <c r="G32" i="2"/>
  <c r="H32" i="2" s="1"/>
  <c r="G36" i="2"/>
  <c r="H36" i="2" s="1"/>
  <c r="G37" i="2"/>
  <c r="H37" i="2" s="1"/>
  <c r="G38" i="2"/>
  <c r="H38" i="2" s="1"/>
  <c r="G39" i="2"/>
  <c r="H39" i="2" s="1"/>
  <c r="G40" i="2"/>
  <c r="H40" i="2" s="1"/>
  <c r="G43" i="2"/>
  <c r="H43" i="2" s="1"/>
  <c r="G44" i="2"/>
  <c r="H44" i="2" s="1"/>
  <c r="G45" i="2"/>
  <c r="H45" i="2" s="1"/>
  <c r="G46" i="2"/>
  <c r="H46" i="2" s="1"/>
  <c r="G47" i="2"/>
  <c r="H47" i="2" s="1"/>
  <c r="G51" i="2"/>
  <c r="H51" i="2" s="1"/>
  <c r="G52" i="2"/>
  <c r="H52" i="2" s="1"/>
  <c r="G55" i="2"/>
  <c r="H55" i="2" s="1"/>
  <c r="G56" i="2"/>
  <c r="H56" i="2" s="1"/>
  <c r="G57" i="2"/>
  <c r="H57" i="2" s="1"/>
  <c r="G58" i="2"/>
  <c r="H58" i="2" s="1"/>
  <c r="G59" i="2"/>
  <c r="H59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4" i="2"/>
  <c r="H94" i="2" s="1"/>
  <c r="G95" i="2"/>
  <c r="H95" i="2" s="1"/>
  <c r="G96" i="2"/>
  <c r="H96" i="2" s="1"/>
  <c r="G97" i="2"/>
  <c r="H97" i="2" s="1"/>
  <c r="G101" i="2"/>
  <c r="H101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21" i="2"/>
  <c r="H121" i="2" s="1"/>
  <c r="G122" i="2"/>
  <c r="H122" i="2" s="1"/>
  <c r="G123" i="2"/>
  <c r="H123" i="2" s="1"/>
  <c r="G124" i="2"/>
  <c r="H124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5" i="2"/>
  <c r="H165" i="2" s="1"/>
  <c r="G166" i="2"/>
  <c r="H166" i="2" s="1"/>
  <c r="G167" i="2"/>
  <c r="H167" i="2" s="1"/>
  <c r="G168" i="2"/>
  <c r="H168" i="2" s="1"/>
  <c r="G172" i="2"/>
  <c r="H172" i="2" s="1"/>
  <c r="G173" i="2"/>
  <c r="H173" i="2" s="1"/>
  <c r="G174" i="2"/>
  <c r="H174" i="2" s="1"/>
  <c r="G178" i="2"/>
  <c r="H178" i="2" s="1"/>
  <c r="G181" i="2"/>
  <c r="H181" i="2" s="1"/>
  <c r="G182" i="2"/>
  <c r="H182" i="2" s="1"/>
  <c r="G186" i="2"/>
  <c r="H186" i="2" s="1"/>
  <c r="G187" i="2"/>
  <c r="H187" i="2" s="1"/>
  <c r="G189" i="2"/>
  <c r="H189" i="2" s="1"/>
  <c r="G190" i="2"/>
  <c r="H190" i="2" s="1"/>
  <c r="G191" i="2"/>
  <c r="H191" i="2" s="1"/>
  <c r="G192" i="2"/>
  <c r="H192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H205" i="2" s="1"/>
  <c r="G207" i="2"/>
  <c r="H207" i="2" s="1"/>
  <c r="G208" i="2"/>
  <c r="H208" i="2" s="1"/>
  <c r="G209" i="2"/>
  <c r="H209" i="2" s="1"/>
  <c r="G210" i="2"/>
  <c r="H210" i="2" s="1"/>
  <c r="G214" i="2"/>
  <c r="G219" i="2"/>
  <c r="H219" i="2" s="1"/>
  <c r="G220" i="2"/>
  <c r="H220" i="2" s="1"/>
  <c r="G221" i="2"/>
  <c r="H221" i="2" s="1"/>
  <c r="G225" i="2"/>
  <c r="H225" i="2" s="1"/>
  <c r="G226" i="2"/>
  <c r="H226" i="2" s="1"/>
  <c r="G227" i="2"/>
  <c r="H227" i="2" s="1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5" i="2"/>
  <c r="H245" i="2" s="1"/>
  <c r="G248" i="2"/>
  <c r="H248" i="2" s="1"/>
  <c r="G249" i="2"/>
  <c r="H249" i="2" s="1"/>
  <c r="G250" i="2"/>
  <c r="H250" i="2" s="1"/>
  <c r="G251" i="2"/>
  <c r="H251" i="2" s="1"/>
  <c r="G252" i="2"/>
  <c r="H252" i="2" s="1"/>
  <c r="G257" i="2"/>
  <c r="H257" i="2" s="1"/>
  <c r="G258" i="2"/>
  <c r="H258" i="2" s="1"/>
  <c r="G259" i="2"/>
  <c r="H259" i="2" s="1"/>
  <c r="G260" i="2"/>
  <c r="H260" i="2" s="1"/>
  <c r="G261" i="2"/>
  <c r="H261" i="2" s="1"/>
  <c r="G262" i="2"/>
  <c r="H262" i="2" s="1"/>
  <c r="G265" i="2"/>
  <c r="H265" i="2" s="1"/>
  <c r="G266" i="2"/>
  <c r="H266" i="2" s="1"/>
  <c r="G267" i="2"/>
  <c r="H267" i="2" s="1"/>
  <c r="G268" i="2"/>
  <c r="H268" i="2" s="1"/>
  <c r="G269" i="2"/>
  <c r="H269" i="2" s="1"/>
  <c r="G270" i="2"/>
  <c r="H270" i="2" s="1"/>
  <c r="G274" i="2"/>
  <c r="H286" i="2"/>
  <c r="H307" i="2"/>
  <c r="H308" i="2"/>
  <c r="G317" i="2"/>
  <c r="H317" i="2" s="1"/>
  <c r="G318" i="2"/>
  <c r="H318" i="2" s="1"/>
  <c r="G322" i="2"/>
  <c r="H322" i="2" s="1"/>
  <c r="G323" i="2"/>
  <c r="H323" i="2" s="1"/>
  <c r="G324" i="2"/>
  <c r="H324" i="2" s="1"/>
  <c r="G325" i="2"/>
  <c r="H325" i="2" s="1"/>
  <c r="G329" i="2"/>
  <c r="H329" i="2" s="1"/>
  <c r="G330" i="2"/>
  <c r="H330" i="2" s="1"/>
  <c r="G331" i="2"/>
  <c r="H331" i="2" s="1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 s="1"/>
  <c r="G340" i="2"/>
  <c r="H340" i="2" s="1"/>
  <c r="G341" i="2"/>
  <c r="H341" i="2" s="1"/>
  <c r="G342" i="2"/>
  <c r="H342" i="2" s="1"/>
  <c r="G343" i="2"/>
  <c r="H343" i="2" s="1"/>
  <c r="G344" i="2"/>
  <c r="H344" i="2" s="1"/>
  <c r="G345" i="2"/>
  <c r="H345" i="2" s="1"/>
  <c r="G346" i="2"/>
  <c r="H346" i="2" s="1"/>
  <c r="G347" i="2"/>
  <c r="H347" i="2" s="1"/>
  <c r="G348" i="2"/>
  <c r="H348" i="2" s="1"/>
  <c r="G353" i="2"/>
  <c r="H353" i="2" s="1"/>
  <c r="G354" i="2"/>
  <c r="H354" i="2" s="1"/>
  <c r="G358" i="2"/>
  <c r="H358" i="2" s="1"/>
  <c r="G359" i="2"/>
  <c r="H359" i="2" s="1"/>
  <c r="G363" i="2"/>
  <c r="H363" i="2" s="1"/>
  <c r="G368" i="2"/>
  <c r="H368" i="2" s="1"/>
  <c r="G370" i="2"/>
  <c r="H370" i="2" s="1"/>
  <c r="G374" i="2"/>
  <c r="H374" i="2" s="1"/>
  <c r="G375" i="2"/>
  <c r="H375" i="2" s="1"/>
  <c r="G376" i="2"/>
  <c r="H376" i="2" s="1"/>
  <c r="G377" i="2"/>
  <c r="H377" i="2" s="1"/>
  <c r="G378" i="2"/>
  <c r="H378" i="2" s="1"/>
  <c r="G379" i="2"/>
  <c r="H379" i="2" s="1"/>
  <c r="G380" i="2"/>
  <c r="H380" i="2" s="1"/>
  <c r="G381" i="2"/>
  <c r="H381" i="2" s="1"/>
  <c r="G382" i="2"/>
  <c r="H382" i="2" s="1"/>
  <c r="G387" i="2"/>
  <c r="G391" i="2"/>
  <c r="H391" i="2" s="1"/>
  <c r="G394" i="2"/>
  <c r="G395" i="2"/>
  <c r="H395" i="2" s="1"/>
  <c r="G396" i="2"/>
  <c r="H396" i="2" s="1"/>
  <c r="G397" i="2"/>
  <c r="H397" i="2" s="1"/>
  <c r="G398" i="2"/>
  <c r="H398" i="2" s="1"/>
  <c r="G399" i="2"/>
  <c r="H399" i="2" s="1"/>
  <c r="G400" i="2"/>
  <c r="H400" i="2" s="1"/>
  <c r="G405" i="2"/>
  <c r="H405" i="2" s="1"/>
  <c r="G406" i="2"/>
  <c r="H406" i="2" s="1"/>
  <c r="G410" i="2"/>
  <c r="H410" i="2" s="1"/>
  <c r="G411" i="2"/>
  <c r="H411" i="2" s="1"/>
  <c r="G415" i="2"/>
  <c r="H415" i="2" s="1"/>
  <c r="G416" i="2"/>
  <c r="H416" i="2" s="1"/>
  <c r="G417" i="2"/>
  <c r="H417" i="2" s="1"/>
  <c r="G421" i="2"/>
  <c r="H421" i="2" s="1"/>
  <c r="G424" i="2"/>
  <c r="H424" i="2" s="1"/>
  <c r="G8" i="2"/>
  <c r="H8" i="2" s="1"/>
  <c r="E33" i="2"/>
  <c r="C33" i="2"/>
  <c r="H274" i="2" l="1"/>
  <c r="G314" i="2"/>
  <c r="H387" i="2"/>
  <c r="G388" i="2"/>
  <c r="H388" i="2" s="1"/>
  <c r="C426" i="2"/>
  <c r="H394" i="2"/>
  <c r="G402" i="2"/>
  <c r="H402" i="2" s="1"/>
  <c r="H214" i="2"/>
  <c r="G216" i="2"/>
  <c r="H216" i="2" s="1"/>
  <c r="H314" i="2"/>
  <c r="E426" i="2"/>
  <c r="G104" i="2"/>
  <c r="H104" i="2" s="1"/>
  <c r="F426" i="2"/>
  <c r="G254" i="2"/>
  <c r="H254" i="2" s="1"/>
  <c r="G118" i="2"/>
  <c r="G418" i="2"/>
  <c r="H418" i="2" s="1"/>
  <c r="G412" i="2"/>
  <c r="H412" i="2" s="1"/>
  <c r="G407" i="2"/>
  <c r="H407" i="2" s="1"/>
  <c r="G383" i="2"/>
  <c r="H383" i="2" s="1"/>
  <c r="G371" i="2"/>
  <c r="H371" i="2" s="1"/>
  <c r="G355" i="2"/>
  <c r="H355" i="2" s="1"/>
  <c r="G360" i="2"/>
  <c r="H360" i="2" s="1"/>
  <c r="G319" i="2"/>
  <c r="H319" i="2" s="1"/>
  <c r="H350" i="2"/>
  <c r="G271" i="2"/>
  <c r="H271" i="2" s="1"/>
  <c r="G242" i="2"/>
  <c r="H242" i="2" s="1"/>
  <c r="G211" i="2"/>
  <c r="G183" i="2"/>
  <c r="G175" i="2"/>
  <c r="H175" i="2" s="1"/>
  <c r="G169" i="2"/>
  <c r="H169" i="2" s="1"/>
  <c r="G162" i="2"/>
  <c r="H162" i="2" s="1"/>
  <c r="G137" i="2"/>
  <c r="H137" i="2" s="1"/>
  <c r="G82" i="2"/>
  <c r="H82" i="2" s="1"/>
  <c r="G98" i="2"/>
  <c r="H98" i="2" s="1"/>
  <c r="G48" i="2"/>
  <c r="H48" i="2" s="1"/>
  <c r="G33" i="2"/>
  <c r="H211" i="2" l="1"/>
  <c r="G426" i="2"/>
  <c r="H426" i="2" s="1"/>
  <c r="H118" i="2"/>
  <c r="H33" i="2"/>
</calcChain>
</file>

<file path=xl/sharedStrings.xml><?xml version="1.0" encoding="utf-8"?>
<sst xmlns="http://schemas.openxmlformats.org/spreadsheetml/2006/main" count="927" uniqueCount="836">
  <si>
    <t>Account #</t>
  </si>
  <si>
    <t>Account Title</t>
  </si>
  <si>
    <t>01-4130-01-130</t>
  </si>
  <si>
    <t>SB - Select Board Stipends</t>
  </si>
  <si>
    <t>01-4130-01-341</t>
  </si>
  <si>
    <t>SB - Telephone</t>
  </si>
  <si>
    <t>01-4130-01-342</t>
  </si>
  <si>
    <t>01-4130-01-550</t>
  </si>
  <si>
    <t>SB - Town Report Printing &amp; Postage</t>
  </si>
  <si>
    <t>01-4130-01-555</t>
  </si>
  <si>
    <t>SB - Newsletter</t>
  </si>
  <si>
    <t>01-4130-01-560</t>
  </si>
  <si>
    <t>SB - Dues &amp; Subscriptions</t>
  </si>
  <si>
    <t>01-4130-01-620</t>
  </si>
  <si>
    <t>SB - Office Supplies &amp; Equipment</t>
  </si>
  <si>
    <t>01-4130-01-625</t>
  </si>
  <si>
    <t>SB - Postage</t>
  </si>
  <si>
    <t>01-4130-01-631</t>
  </si>
  <si>
    <t>SB - Public Communications</t>
  </si>
  <si>
    <t>01-4130-01-635</t>
  </si>
  <si>
    <t>SB - Mileage</t>
  </si>
  <si>
    <t>01-4130-01-670</t>
  </si>
  <si>
    <t>SB - Books &amp; Periodicals</t>
  </si>
  <si>
    <t>01-4130-01-690</t>
  </si>
  <si>
    <t>SB - Expense of Town Officers</t>
  </si>
  <si>
    <t>01-4130-01-810</t>
  </si>
  <si>
    <t>SB - Meetings / Seminars</t>
  </si>
  <si>
    <t>01-4130-01-840</t>
  </si>
  <si>
    <t>SB - Advertising</t>
  </si>
  <si>
    <t>01-4130-02-110</t>
  </si>
  <si>
    <t>SB - Town Admin Wages</t>
  </si>
  <si>
    <t>01-4130-09-110</t>
  </si>
  <si>
    <t>SB - Admin Assistant Wages</t>
  </si>
  <si>
    <t>01-4130-10-110</t>
  </si>
  <si>
    <t>SB - Temp Services</t>
  </si>
  <si>
    <t>01-4130-10-700</t>
  </si>
  <si>
    <t>SB - Hiring</t>
  </si>
  <si>
    <t>01-4130-11-110</t>
  </si>
  <si>
    <t>SB - Meetings</t>
  </si>
  <si>
    <t>01-4140-01-130</t>
  </si>
  <si>
    <t>Elections - Moderator &amp; Asst Mod Stipends</t>
  </si>
  <si>
    <t>01-4140-02-110</t>
  </si>
  <si>
    <t>Elections - Ballot Clerks Salary</t>
  </si>
  <si>
    <t>01-4140-02-130</t>
  </si>
  <si>
    <t>Elections - Checklist Supervisors Wages</t>
  </si>
  <si>
    <t>01-4140-02-635</t>
  </si>
  <si>
    <t>Elections - Mileage</t>
  </si>
  <si>
    <t>01-4140-03-342</t>
  </si>
  <si>
    <t>01-4140-03-550</t>
  </si>
  <si>
    <t>Elections - Printing</t>
  </si>
  <si>
    <t>01-4140-03-620</t>
  </si>
  <si>
    <t>Elections  - Supplies</t>
  </si>
  <si>
    <t>01-4140-03-625</t>
  </si>
  <si>
    <t>Elections - Postage</t>
  </si>
  <si>
    <t>01-4140-03-690</t>
  </si>
  <si>
    <t>Elections  - Meals</t>
  </si>
  <si>
    <t>01-4140-03-840</t>
  </si>
  <si>
    <t>Elections - Advertising</t>
  </si>
  <si>
    <t>01-4150-01-110</t>
  </si>
  <si>
    <t>Finance - Wages</t>
  </si>
  <si>
    <t>01-4150-01-342</t>
  </si>
  <si>
    <t>01-4150-01-810</t>
  </si>
  <si>
    <t>Finance - Meetings &amp; Seminars</t>
  </si>
  <si>
    <t>01-4150-02-301</t>
  </si>
  <si>
    <t>Finance - Auditor Expense</t>
  </si>
  <si>
    <t>01-4150-04-110</t>
  </si>
  <si>
    <t>Tax Collector - Deputy Wages</t>
  </si>
  <si>
    <t>01-4150-04-130</t>
  </si>
  <si>
    <t>Tax Collector - Wages</t>
  </si>
  <si>
    <t>01-4150-04-342</t>
  </si>
  <si>
    <t>01-4150-04-390</t>
  </si>
  <si>
    <t>Tax Collector - Tax Lein Research</t>
  </si>
  <si>
    <t>01-4150-04-550</t>
  </si>
  <si>
    <t>Tax Collector - Printing</t>
  </si>
  <si>
    <t>01-4150-04-620</t>
  </si>
  <si>
    <t>Tax Collector - Office Supplies</t>
  </si>
  <si>
    <t>01-4150-04-625</t>
  </si>
  <si>
    <t>Tax Collector - Postage</t>
  </si>
  <si>
    <t>01-4150-04-810</t>
  </si>
  <si>
    <t>Tax Collector - Meetings &amp; Seminars</t>
  </si>
  <si>
    <t>01-4150-05-110</t>
  </si>
  <si>
    <t>01-4150-05-130</t>
  </si>
  <si>
    <t>Treasurer - Wages</t>
  </si>
  <si>
    <t>01-4150-06-110</t>
  </si>
  <si>
    <t>Town Clerk - Deputy Wages</t>
  </si>
  <si>
    <t>01-4150-06-130</t>
  </si>
  <si>
    <t>Town Clerk - Wages</t>
  </si>
  <si>
    <t>01-4150-06-342</t>
  </si>
  <si>
    <t>01-4150-06-560</t>
  </si>
  <si>
    <t>Town Clerk - Membership Dues</t>
  </si>
  <si>
    <t>01-4150-06-620</t>
  </si>
  <si>
    <t>Town Clerk - Supplies</t>
  </si>
  <si>
    <t>01-4150-06-625</t>
  </si>
  <si>
    <t>Town Clerk - Postage</t>
  </si>
  <si>
    <t>01-4150-06-635</t>
  </si>
  <si>
    <t>Town Clerk - Mileage</t>
  </si>
  <si>
    <t>01-4150-06-670</t>
  </si>
  <si>
    <t>Town Clerk - Books &amp; Periodicals</t>
  </si>
  <si>
    <t>01-4150-06-810</t>
  </si>
  <si>
    <t>Town Clerk - Meetings &amp; Seminars</t>
  </si>
  <si>
    <t>01-4150-07-130</t>
  </si>
  <si>
    <t>Trustees of the Trust Funds - Stipend</t>
  </si>
  <si>
    <t>01-4150-07-312</t>
  </si>
  <si>
    <t>Trustees of the Trust Funds- Outside Ser ices</t>
  </si>
  <si>
    <t>01-4152-01-110</t>
  </si>
  <si>
    <t>Assessing - Wages</t>
  </si>
  <si>
    <t>01-4152-01-312</t>
  </si>
  <si>
    <t>Assessing - Outside Services</t>
  </si>
  <si>
    <t>01-4152-01-330</t>
  </si>
  <si>
    <t>Assessing - Town Forester</t>
  </si>
  <si>
    <t>01-4152-01-355</t>
  </si>
  <si>
    <t>Assessing - Registry of Deeds</t>
  </si>
  <si>
    <t>01-4152-01-390</t>
  </si>
  <si>
    <t>Assessing - Utilities</t>
  </si>
  <si>
    <t>01-4152-01-680</t>
  </si>
  <si>
    <t>Assessing - Tax Maps</t>
  </si>
  <si>
    <t>01-4152-02-342</t>
  </si>
  <si>
    <t>01-4152-02-620</t>
  </si>
  <si>
    <t>Assessing - Office Supplies</t>
  </si>
  <si>
    <t>01-4152-02-625</t>
  </si>
  <si>
    <t>Assessing - Postage</t>
  </si>
  <si>
    <t>01-4152-02-810</t>
  </si>
  <si>
    <t>Assessing  - Meetings &amp; Seminars</t>
  </si>
  <si>
    <t>01-4152-05-635</t>
  </si>
  <si>
    <t>Assessing - Mileage</t>
  </si>
  <si>
    <t>01-4153-01-320</t>
  </si>
  <si>
    <t>01-4155-01-220</t>
  </si>
  <si>
    <t>Benefits - Social Security</t>
  </si>
  <si>
    <t>01-4155-01-225</t>
  </si>
  <si>
    <t>Benefits - Medicare</t>
  </si>
  <si>
    <t>01-4155-02-210</t>
  </si>
  <si>
    <t>Benefits - Health Insurance</t>
  </si>
  <si>
    <t>01-4155-02-215</t>
  </si>
  <si>
    <t>Benefits - Life Insurance</t>
  </si>
  <si>
    <t>01-4155-02-219</t>
  </si>
  <si>
    <t>Benefits - STD Insurance</t>
  </si>
  <si>
    <t>01-4155-02-220</t>
  </si>
  <si>
    <t>Benefits - LTD Insurance</t>
  </si>
  <si>
    <t>01-4155-02-230</t>
  </si>
  <si>
    <t>Benefits - NH Retirement - Group 1</t>
  </si>
  <si>
    <t>01-4155-02-231</t>
  </si>
  <si>
    <t>Benefits - NH Retirement - Group II</t>
  </si>
  <si>
    <t>01-4155-02-240</t>
  </si>
  <si>
    <t>Benefits - Dental Insurance</t>
  </si>
  <si>
    <t>01-4155-02-250</t>
  </si>
  <si>
    <t>Benefits -  Flex Spending Account (FSA)</t>
  </si>
  <si>
    <t>01-4191-01-110</t>
  </si>
  <si>
    <t>Land Use - Clerk Wages</t>
  </si>
  <si>
    <t>01-4191-01-310</t>
  </si>
  <si>
    <t>Land Use - Outside Professional Services</t>
  </si>
  <si>
    <t>01-4191-01-320</t>
  </si>
  <si>
    <t>01-4191-01-340</t>
  </si>
  <si>
    <t>Land Use  - Grants</t>
  </si>
  <si>
    <t>01-4191-01-355</t>
  </si>
  <si>
    <t>Land Use - Registry of Deeds</t>
  </si>
  <si>
    <t>01-4191-01-550</t>
  </si>
  <si>
    <t>Land Use - Printing</t>
  </si>
  <si>
    <t>01-4191-01-620</t>
  </si>
  <si>
    <t>Land Use - Supplies</t>
  </si>
  <si>
    <t>01-4191-01-625</t>
  </si>
  <si>
    <t>Land Use - Postage</t>
  </si>
  <si>
    <t>01-4191-01-635</t>
  </si>
  <si>
    <t>Land Use - Mileage</t>
  </si>
  <si>
    <t>01-4191-01-680</t>
  </si>
  <si>
    <t>Land Use - Tax Maps</t>
  </si>
  <si>
    <t>01-4191-01-810</t>
  </si>
  <si>
    <t>Land Use - Meetings &amp; Seminars</t>
  </si>
  <si>
    <t>01-4191-01-840</t>
  </si>
  <si>
    <t>Land Use - Advertising</t>
  </si>
  <si>
    <t>01-4191-02-110</t>
  </si>
  <si>
    <t>Land Use - Meeting Minutes</t>
  </si>
  <si>
    <t>01-4194-01-110</t>
  </si>
  <si>
    <t>GGB-TH - Custodian Wages</t>
  </si>
  <si>
    <t>01-4194-01-410</t>
  </si>
  <si>
    <t>GGB-TH - Electricity</t>
  </si>
  <si>
    <t>01-4194-01-411</t>
  </si>
  <si>
    <t>GGB-TH - Heating Fuel</t>
  </si>
  <si>
    <t>01-4194-01-412</t>
  </si>
  <si>
    <t>GGB-TH - Water &amp; Sewer</t>
  </si>
  <si>
    <t>01-4194-01-490</t>
  </si>
  <si>
    <t>GGB-TH - Fire Alarm System</t>
  </si>
  <si>
    <t>01-4194-01-610</t>
  </si>
  <si>
    <t>GGB-TH - Supplies</t>
  </si>
  <si>
    <t>01-4194-01-630</t>
  </si>
  <si>
    <t>GGB-TH - Maintenance &amp; Repairs</t>
  </si>
  <si>
    <t>01-4194-01-635</t>
  </si>
  <si>
    <t>GGB-TH - Mileage</t>
  </si>
  <si>
    <t>01-4194-01-636</t>
  </si>
  <si>
    <t>GGB-TH - Propane</t>
  </si>
  <si>
    <t>01-4194-01-740</t>
  </si>
  <si>
    <t>GGB-TH - Equipment / Inspections</t>
  </si>
  <si>
    <t>01-4194-02-410</t>
  </si>
  <si>
    <t>GGB-WCC - Electricity</t>
  </si>
  <si>
    <t>01-4194-02-411</t>
  </si>
  <si>
    <t>GGB-WCC - Heating Fuel</t>
  </si>
  <si>
    <t>01-4194-02-412</t>
  </si>
  <si>
    <t>GGB-WCC - Water &amp; Sewer</t>
  </si>
  <si>
    <t>01-4194-02-490</t>
  </si>
  <si>
    <t>GGB-WCC - Sprinkler / Fire Alarm</t>
  </si>
  <si>
    <t>01-4194-02-610</t>
  </si>
  <si>
    <t>GGB-WCC - Supplies</t>
  </si>
  <si>
    <t>01-4194-02-630</t>
  </si>
  <si>
    <t>GGB-WCC - Maintenance / Repairs</t>
  </si>
  <si>
    <t>01-4194-02-635</t>
  </si>
  <si>
    <t>01-4194-03-341</t>
  </si>
  <si>
    <t>GGB-OFS - Telephone</t>
  </si>
  <si>
    <t>01-4194-03-410</t>
  </si>
  <si>
    <t>GGB-OFS - Electricity</t>
  </si>
  <si>
    <t>01-4194-03-411</t>
  </si>
  <si>
    <t>GGB-OFS - Heating Fuel</t>
  </si>
  <si>
    <t>01-4194-03-412</t>
  </si>
  <si>
    <t>GGB-OFS - Water &amp; Sewer</t>
  </si>
  <si>
    <t>01-4194-03-630</t>
  </si>
  <si>
    <t>GGB-OFS  - Maintenance</t>
  </si>
  <si>
    <t>01-4195-01-630</t>
  </si>
  <si>
    <t>American Legion</t>
  </si>
  <si>
    <t>01-4195-01-631</t>
  </si>
  <si>
    <t>Town Cemeteries</t>
  </si>
  <si>
    <t>01-4195-02-631</t>
  </si>
  <si>
    <t>Cemetery - Monument Repairs</t>
  </si>
  <si>
    <t>01-4195-03-631</t>
  </si>
  <si>
    <t>Cemetery - Tree Maintenance</t>
  </si>
  <si>
    <t>01-4196-01-480</t>
  </si>
  <si>
    <t>PLIT Insurance</t>
  </si>
  <si>
    <t>01-4196-02-250</t>
  </si>
  <si>
    <t>Unemployment Insurance</t>
  </si>
  <si>
    <t>01-4196-02-260</t>
  </si>
  <si>
    <t>Workers Comp Insurance</t>
  </si>
  <si>
    <t>01-4197-04-560</t>
  </si>
  <si>
    <t>Central NH Regional Planning Commission</t>
  </si>
  <si>
    <t>01-4199-01-691</t>
  </si>
  <si>
    <t>Other General Govt - CAP</t>
  </si>
  <si>
    <t>01-4199-01-694</t>
  </si>
  <si>
    <t>01-4210-01-110</t>
  </si>
  <si>
    <t>PD - Dept Head Wages</t>
  </si>
  <si>
    <t>01-4210-01-111</t>
  </si>
  <si>
    <t>PD - Wages</t>
  </si>
  <si>
    <t>01-4210-01-113</t>
  </si>
  <si>
    <t>PD - Custodian Wages</t>
  </si>
  <si>
    <t>01-4210-01-114</t>
  </si>
  <si>
    <t>PD - Part Time Wages</t>
  </si>
  <si>
    <t>01-4210-01-115</t>
  </si>
  <si>
    <t>PD - OT</t>
  </si>
  <si>
    <t>01-4210-01-341</t>
  </si>
  <si>
    <t>PD - Telephone</t>
  </si>
  <si>
    <t>01-4210-01-390</t>
  </si>
  <si>
    <t>PD - Contract Services</t>
  </si>
  <si>
    <t>01-4210-01-410</t>
  </si>
  <si>
    <t>PD - Electricity</t>
  </si>
  <si>
    <t>01-4210-01-411</t>
  </si>
  <si>
    <t>PD - Heat (Propane)</t>
  </si>
  <si>
    <t>01-4210-01-412</t>
  </si>
  <si>
    <t>PD - Water &amp; Sewer</t>
  </si>
  <si>
    <t>01-4210-01-570</t>
  </si>
  <si>
    <t>PD - Uniforms</t>
  </si>
  <si>
    <t>01-4210-01-620</t>
  </si>
  <si>
    <t>PD - Office Supplies</t>
  </si>
  <si>
    <t>01-4210-01-630</t>
  </si>
  <si>
    <t>PD - Equipment Maint &amp; Purchases</t>
  </si>
  <si>
    <t>01-4210-01-635</t>
  </si>
  <si>
    <t>01-4210-01-660</t>
  </si>
  <si>
    <t>PD - Cruiser Expense</t>
  </si>
  <si>
    <t>01-4210-01-850</t>
  </si>
  <si>
    <t>PD - Safety Equipment</t>
  </si>
  <si>
    <t>01-4210-04-820</t>
  </si>
  <si>
    <t>PD - Training (Seminars &amp; Mileage)</t>
  </si>
  <si>
    <t>01-4210-06-110</t>
  </si>
  <si>
    <t>PD - Special Detail</t>
  </si>
  <si>
    <t>01-4210-07-430</t>
  </si>
  <si>
    <t>PD - Building Maintenance</t>
  </si>
  <si>
    <t>01-4210-09-340</t>
  </si>
  <si>
    <t>PD - Grants</t>
  </si>
  <si>
    <t>01-4215-01-350</t>
  </si>
  <si>
    <t>Ambulance</t>
  </si>
  <si>
    <t>01-4220-01-110</t>
  </si>
  <si>
    <t>FD - Stipends</t>
  </si>
  <si>
    <t>01-4220-01-120</t>
  </si>
  <si>
    <t>FD - Wages</t>
  </si>
  <si>
    <t>01-4220-01-341</t>
  </si>
  <si>
    <t>FD - Telephone</t>
  </si>
  <si>
    <t>01-4220-01-410</t>
  </si>
  <si>
    <t>FD - Electricity</t>
  </si>
  <si>
    <t>01-4220-01-412</t>
  </si>
  <si>
    <t>FD - Water &amp; Sewer</t>
  </si>
  <si>
    <t>01-4220-01-430</t>
  </si>
  <si>
    <t>01-4220-01-610</t>
  </si>
  <si>
    <t>FD - Medical Supplies</t>
  </si>
  <si>
    <t>01-4220-01-620</t>
  </si>
  <si>
    <t>FD - Supplies</t>
  </si>
  <si>
    <t>01-4220-01-635</t>
  </si>
  <si>
    <t>FD - Vehicle Fuel</t>
  </si>
  <si>
    <t>01-4220-01-660</t>
  </si>
  <si>
    <t>FD - Truck Maintenance</t>
  </si>
  <si>
    <t>01-4220-01-740</t>
  </si>
  <si>
    <t>FD - New / Replaced Equipment</t>
  </si>
  <si>
    <t>01-4220-02-120</t>
  </si>
  <si>
    <t>FD - In House Training</t>
  </si>
  <si>
    <t>01-4220-02-411</t>
  </si>
  <si>
    <t>FD - Propane</t>
  </si>
  <si>
    <t>01-4220-02-635</t>
  </si>
  <si>
    <t>FD - Mileage</t>
  </si>
  <si>
    <t>01-4220-02-680</t>
  </si>
  <si>
    <t>FD -  Fire Expenses</t>
  </si>
  <si>
    <t>01-4220-03-680</t>
  </si>
  <si>
    <t>FD - Fire Prevention</t>
  </si>
  <si>
    <t>01-4220-04-820</t>
  </si>
  <si>
    <t>FD - Training</t>
  </si>
  <si>
    <t>01-4220-05-330</t>
  </si>
  <si>
    <t>FD - Dispatch Service</t>
  </si>
  <si>
    <t>01-4220-05-430</t>
  </si>
  <si>
    <t>FD - Radio Maintenance</t>
  </si>
  <si>
    <t>01-4220-08-430</t>
  </si>
  <si>
    <t>01-4221-02-110</t>
  </si>
  <si>
    <t>FD - Forest Fires</t>
  </si>
  <si>
    <t>01-4240-01-110</t>
  </si>
  <si>
    <t>Bldg Inspect - Wages</t>
  </si>
  <si>
    <t>01-4240-01-620</t>
  </si>
  <si>
    <t>Bldg Inspect - Supplies</t>
  </si>
  <si>
    <t>01-4240-01-635</t>
  </si>
  <si>
    <t>Bldg Inspect - Mileage</t>
  </si>
  <si>
    <t>01-4240-02-110</t>
  </si>
  <si>
    <t>Bldg Compliance Officer - Stipend</t>
  </si>
  <si>
    <t>01-4240-02-635</t>
  </si>
  <si>
    <t>Bldg Compliance Officer - Mileage</t>
  </si>
  <si>
    <t>01-4290-01-110</t>
  </si>
  <si>
    <t>EM - Director Stipend</t>
  </si>
  <si>
    <t>01-4290-01-190</t>
  </si>
  <si>
    <t>EM - Deputy Director Stipend</t>
  </si>
  <si>
    <t>01-4290-01-330</t>
  </si>
  <si>
    <t>EM -Outside Professional Service</t>
  </si>
  <si>
    <t>01-4290-01-340</t>
  </si>
  <si>
    <t>EM - Grants</t>
  </si>
  <si>
    <t>01-4290-01-341</t>
  </si>
  <si>
    <t>EM - Telephone</t>
  </si>
  <si>
    <t>01-4290-01-342</t>
  </si>
  <si>
    <t>01-4290-01-610</t>
  </si>
  <si>
    <t>EM - Supplies</t>
  </si>
  <si>
    <t>01-4290-01-630</t>
  </si>
  <si>
    <t>EM - Equipment Maintenance</t>
  </si>
  <si>
    <t>01-4290-01-635</t>
  </si>
  <si>
    <t>EM - Mileage</t>
  </si>
  <si>
    <t>01-4290-01-690</t>
  </si>
  <si>
    <t>EM - Exercises</t>
  </si>
  <si>
    <t>01-4290-01-700</t>
  </si>
  <si>
    <t>EM - LEPC Administration</t>
  </si>
  <si>
    <t>01-4290-01-810</t>
  </si>
  <si>
    <t>EM - Meetings &amp; Seminars</t>
  </si>
  <si>
    <t>01-4312-01-110</t>
  </si>
  <si>
    <t>HWY - Public Works Director Wages</t>
  </si>
  <si>
    <t>01-4312-01-111</t>
  </si>
  <si>
    <t>HWY - Full Time Wages</t>
  </si>
  <si>
    <t>01-4312-01-113</t>
  </si>
  <si>
    <t>HWY - OT</t>
  </si>
  <si>
    <t>01-4312-01-120</t>
  </si>
  <si>
    <t>HWY - Part Time Wages</t>
  </si>
  <si>
    <t>01-4312-01-190</t>
  </si>
  <si>
    <t>HWY - Hydrant Maintenance</t>
  </si>
  <si>
    <t>01-4312-01-330</t>
  </si>
  <si>
    <t>01-4312-01-390</t>
  </si>
  <si>
    <t>HWY - Paving</t>
  </si>
  <si>
    <t>01-4312-01-422</t>
  </si>
  <si>
    <t>01-4312-01-440</t>
  </si>
  <si>
    <t>HWY - Outside Rental</t>
  </si>
  <si>
    <t>01-4312-01-630</t>
  </si>
  <si>
    <t>HWY - Bridge Maintenance</t>
  </si>
  <si>
    <t>01-4312-01-635</t>
  </si>
  <si>
    <t>HWY - Mileage</t>
  </si>
  <si>
    <t>01-4312-01-680</t>
  </si>
  <si>
    <t>HWY - Line Striping</t>
  </si>
  <si>
    <t>01-4312-01-690</t>
  </si>
  <si>
    <t>HWY - Gravel</t>
  </si>
  <si>
    <t>01-4312-02-120</t>
  </si>
  <si>
    <t>HWY - Bldg Supervisor Wages</t>
  </si>
  <si>
    <t>01-4312-02-341</t>
  </si>
  <si>
    <t>HWY - Telephone</t>
  </si>
  <si>
    <t>01-4312-02-390</t>
  </si>
  <si>
    <t>HWY - Outside Repairs</t>
  </si>
  <si>
    <t>01-4312-02-410</t>
  </si>
  <si>
    <t>HWY - Electricity</t>
  </si>
  <si>
    <t>01-4312-02-411</t>
  </si>
  <si>
    <t>HWY - Heat</t>
  </si>
  <si>
    <t>01-4312-02-430</t>
  </si>
  <si>
    <t>HWY - Silver Lake Dam</t>
  </si>
  <si>
    <t>01-4312-02-440</t>
  </si>
  <si>
    <t>HWY - Equipment Long Term Lease</t>
  </si>
  <si>
    <t>01-4312-02-490</t>
  </si>
  <si>
    <t>HWY - Fire / Intrusion Alarm</t>
  </si>
  <si>
    <t>01-4312-02-570</t>
  </si>
  <si>
    <t>HWY - Uniforms</t>
  </si>
  <si>
    <t>01-4312-02-610</t>
  </si>
  <si>
    <t>HWY - Supplies</t>
  </si>
  <si>
    <t>01-4312-02-630</t>
  </si>
  <si>
    <t>HWY - Bldg Maintenance</t>
  </si>
  <si>
    <t>01-4312-02-635</t>
  </si>
  <si>
    <t>HWY - Gas / Diesel</t>
  </si>
  <si>
    <t>01-4312-02-660</t>
  </si>
  <si>
    <t>HWY - Parts</t>
  </si>
  <si>
    <t>01-4312-02-680</t>
  </si>
  <si>
    <t>HWY - Guardrails</t>
  </si>
  <si>
    <t>01-4312-02-690</t>
  </si>
  <si>
    <t>HWY - Calcium Chloride</t>
  </si>
  <si>
    <t>01-4312-02-730</t>
  </si>
  <si>
    <t>HWY - Culverts</t>
  </si>
  <si>
    <t>01-4312-02-740</t>
  </si>
  <si>
    <t>HWY - New Equipment</t>
  </si>
  <si>
    <t>01-4312-02-750</t>
  </si>
  <si>
    <t>HWY - Signs</t>
  </si>
  <si>
    <t>01-4312-02-810</t>
  </si>
  <si>
    <t>HWY - Meetings &amp; Seminars</t>
  </si>
  <si>
    <t>01-4312-02-850</t>
  </si>
  <si>
    <t>01-4312-05-610</t>
  </si>
  <si>
    <t>HWY - Sand</t>
  </si>
  <si>
    <t>01-4312-05-680</t>
  </si>
  <si>
    <t>HWY - Salt</t>
  </si>
  <si>
    <t>01-4316-01-410</t>
  </si>
  <si>
    <t>Street Lighting</t>
  </si>
  <si>
    <t>01-4316-02-410</t>
  </si>
  <si>
    <t>Exit 9 Street Lighting</t>
  </si>
  <si>
    <t>01-4324-01-111</t>
  </si>
  <si>
    <t>TS - Full Time Wages</t>
  </si>
  <si>
    <t>01-4324-01-113</t>
  </si>
  <si>
    <t>TS - OT</t>
  </si>
  <si>
    <t>01-4324-01-120</t>
  </si>
  <si>
    <t>TS - Part Time Wages</t>
  </si>
  <si>
    <t>01-4324-01-341</t>
  </si>
  <si>
    <t>TS - Telephone</t>
  </si>
  <si>
    <t>01-4324-01-390</t>
  </si>
  <si>
    <t>TS - Disposal Costs</t>
  </si>
  <si>
    <t>01-4324-01-410</t>
  </si>
  <si>
    <t>TS - Electricity</t>
  </si>
  <si>
    <t>01-4324-01-411</t>
  </si>
  <si>
    <t>TS - Heat</t>
  </si>
  <si>
    <t>01-4324-01-430</t>
  </si>
  <si>
    <t>TS - Building Maintenance</t>
  </si>
  <si>
    <t>01-4324-01-490</t>
  </si>
  <si>
    <t>TS - Fire Alarm System</t>
  </si>
  <si>
    <t>01-4324-01-570</t>
  </si>
  <si>
    <t>TS - Uniforms</t>
  </si>
  <si>
    <t>01-4324-01-620</t>
  </si>
  <si>
    <t>TS - Office &amp; Shop Supplies</t>
  </si>
  <si>
    <t>01-4324-01-630</t>
  </si>
  <si>
    <t>TS - Equipment Maintenance &amp; Repairs</t>
  </si>
  <si>
    <t>01-4324-01-635</t>
  </si>
  <si>
    <t>TS - Vehicle Fuel</t>
  </si>
  <si>
    <t>01-4324-01-730</t>
  </si>
  <si>
    <t>TS - Improvements &amp; Ground Maint</t>
  </si>
  <si>
    <t>01-4324-01-810</t>
  </si>
  <si>
    <t>TS - Meetings &amp; Seminars</t>
  </si>
  <si>
    <t>01-4324-01-850</t>
  </si>
  <si>
    <t>01-4324-02-330</t>
  </si>
  <si>
    <t>TS - Transportation</t>
  </si>
  <si>
    <t>01-4324-02-635</t>
  </si>
  <si>
    <t>TS - Mileage</t>
  </si>
  <si>
    <t>01-4324-03-330</t>
  </si>
  <si>
    <t>TS - Wheelabrator</t>
  </si>
  <si>
    <t>01-4324-03-390</t>
  </si>
  <si>
    <t>TS - Demo Tipping Fees</t>
  </si>
  <si>
    <t>01-4324-04-390</t>
  </si>
  <si>
    <t>TS - NE Resource Recovery</t>
  </si>
  <si>
    <t>01-4324-04-680</t>
  </si>
  <si>
    <t>TS - Recycling Costs</t>
  </si>
  <si>
    <t>01-4324-05-390</t>
  </si>
  <si>
    <t>TS - Hazardous Waste Disposal</t>
  </si>
  <si>
    <t>01-4324-09-340</t>
  </si>
  <si>
    <t>TS - Grants</t>
  </si>
  <si>
    <t>01-4411-01-110</t>
  </si>
  <si>
    <t>Health Officer Stipend</t>
  </si>
  <si>
    <t>01-4411-01-690</t>
  </si>
  <si>
    <t>Health Department Expenses</t>
  </si>
  <si>
    <t>01-4415-02-350</t>
  </si>
  <si>
    <t>Lake Sunapee Regional VNA</t>
  </si>
  <si>
    <t>01-4415-03-350</t>
  </si>
  <si>
    <t>Riverbend Community Health Inc.</t>
  </si>
  <si>
    <t>01-4441-01-110</t>
  </si>
  <si>
    <t>01-4441-01-560</t>
  </si>
  <si>
    <t>01-4441-02-690</t>
  </si>
  <si>
    <t>01-4520-01-110</t>
  </si>
  <si>
    <t>P&amp;R - Maintenance Wages</t>
  </si>
  <si>
    <t>01-4520-01-111</t>
  </si>
  <si>
    <t>P&amp;R - P/T Seasonal Wages</t>
  </si>
  <si>
    <t>01-4520-01-635</t>
  </si>
  <si>
    <t>P&amp;R - Mileage</t>
  </si>
  <si>
    <t>01-4520-01-690</t>
  </si>
  <si>
    <t>P&amp;R - Equipment Repairs &amp; Purchase</t>
  </si>
  <si>
    <t>01-4520-02-410</t>
  </si>
  <si>
    <t>P&amp;R - Electricity</t>
  </si>
  <si>
    <t>01-4520-02-413</t>
  </si>
  <si>
    <t>P&amp;R - Sanitation</t>
  </si>
  <si>
    <t>01-4520-02-430</t>
  </si>
  <si>
    <t>P&amp;R - Ice Rink Improvements</t>
  </si>
  <si>
    <t>01-4520-02-500</t>
  </si>
  <si>
    <t>P&amp;R - Improvements &amp; Maintenance</t>
  </si>
  <si>
    <t>01-4520-02-680</t>
  </si>
  <si>
    <t>P&amp;R - Beach</t>
  </si>
  <si>
    <t>01-4550-01-680</t>
  </si>
  <si>
    <t>LIBRARY - Allotment Balance</t>
  </si>
  <si>
    <t>01-4583-01-680</t>
  </si>
  <si>
    <t>Memorial Day</t>
  </si>
  <si>
    <t>01-4611-01-310</t>
  </si>
  <si>
    <t>CC - Map Acquisition</t>
  </si>
  <si>
    <t>01-4611-01-320</t>
  </si>
  <si>
    <t>CC - Legal Fees</t>
  </si>
  <si>
    <t>01-4611-01-560</t>
  </si>
  <si>
    <t>CC - Dues</t>
  </si>
  <si>
    <t>01-4611-01-620</t>
  </si>
  <si>
    <t>CC - Supplies</t>
  </si>
  <si>
    <t>01-4611-01-625</t>
  </si>
  <si>
    <t>CC - Postage</t>
  </si>
  <si>
    <t>01-4611-01-810</t>
  </si>
  <si>
    <t>CC - Training &amp; Seminars</t>
  </si>
  <si>
    <t>01-4611-01-840</t>
  </si>
  <si>
    <t>CC - Official Notices</t>
  </si>
  <si>
    <t>01-4711-03-830</t>
  </si>
  <si>
    <t>Fire Truck Principle</t>
  </si>
  <si>
    <t>01-4711-05-830</t>
  </si>
  <si>
    <t>Fire Station Building Principle</t>
  </si>
  <si>
    <t>01-4712-01-830</t>
  </si>
  <si>
    <t>01-4712-02-830</t>
  </si>
  <si>
    <t>Highway Construction Loan Principle</t>
  </si>
  <si>
    <t>01-4721-03-830</t>
  </si>
  <si>
    <t>Fire Truck Interest</t>
  </si>
  <si>
    <t>01-4721-04-830</t>
  </si>
  <si>
    <t>Solar Array Bond Interest</t>
  </si>
  <si>
    <t>01-4721-05-830</t>
  </si>
  <si>
    <t>Fire Station Building Interest</t>
  </si>
  <si>
    <t>01-4722-01-830</t>
  </si>
  <si>
    <t>Highway Construction Loan Interest</t>
  </si>
  <si>
    <t>01-4790-03-830</t>
  </si>
  <si>
    <t>Budget</t>
  </si>
  <si>
    <t>Approved</t>
  </si>
  <si>
    <t>Proposed</t>
  </si>
  <si>
    <t>Expenses as</t>
  </si>
  <si>
    <t>Town of Warner, New Hampshire</t>
  </si>
  <si>
    <t>Change vs. Prior</t>
  </si>
  <si>
    <t>Year Budget</t>
  </si>
  <si>
    <t>$</t>
  </si>
  <si>
    <t>%</t>
  </si>
  <si>
    <t>Budget Committee Notes</t>
  </si>
  <si>
    <t>Subtotals</t>
  </si>
  <si>
    <t>4130 - General Government: Executive</t>
  </si>
  <si>
    <t>4140 - Election, Registration &amp; Vital Stats</t>
  </si>
  <si>
    <t>4150 - Financial Administration</t>
  </si>
  <si>
    <t>4152 - Revaluation of Property</t>
  </si>
  <si>
    <t>4153 - Legal Expenses</t>
  </si>
  <si>
    <t>4155 - Personnel Administration</t>
  </si>
  <si>
    <t>4191 - Planning</t>
  </si>
  <si>
    <t>4194 - General Government Buildings</t>
  </si>
  <si>
    <t>4195 - Cemeteries</t>
  </si>
  <si>
    <t xml:space="preserve">4196 - Insurance </t>
  </si>
  <si>
    <t>4197 Advertising and Regional Association</t>
  </si>
  <si>
    <t>4199 - Other General Government</t>
  </si>
  <si>
    <t>4210 - Public Safety: Police</t>
  </si>
  <si>
    <t>4215 - Ambulance</t>
  </si>
  <si>
    <t>4220 - Fire</t>
  </si>
  <si>
    <t>4221 - Forest Fire</t>
  </si>
  <si>
    <t>4240 - Building Inspection</t>
  </si>
  <si>
    <t>4290 - Emergency Management</t>
  </si>
  <si>
    <t>4312 - Highway and Streets</t>
  </si>
  <si>
    <t>4324 - Solid Waste Disposal</t>
  </si>
  <si>
    <t>4415 - Health Agencies and Hospitals</t>
  </si>
  <si>
    <t>4411 - Health Administration</t>
  </si>
  <si>
    <t>4441 - Welfare: Administration</t>
  </si>
  <si>
    <t>4520 - Parks and Recreation</t>
  </si>
  <si>
    <t>4550 - Library</t>
  </si>
  <si>
    <t>4583 - Patriotic Purposes</t>
  </si>
  <si>
    <t>4611 - Conservation Administration</t>
  </si>
  <si>
    <t>4711 - Debt Service: Principal - LT Bonds and Notes</t>
  </si>
  <si>
    <t>4712 - Debt Service: Principal - Other Debt</t>
  </si>
  <si>
    <t>4721 - Interest - LT Bonds and Notes</t>
  </si>
  <si>
    <t>4722 - Interest - Other Debt</t>
  </si>
  <si>
    <t>4790 - Other Debt Service Charges</t>
  </si>
  <si>
    <t>Grand Totals</t>
  </si>
  <si>
    <t>Town of Warner</t>
  </si>
  <si>
    <t>01-4130-03-110</t>
  </si>
  <si>
    <t>SB - Interim TA</t>
  </si>
  <si>
    <t>01-4155-02-251</t>
  </si>
  <si>
    <t>Flex Spending - Prior Years Claims</t>
  </si>
  <si>
    <t>01-4240-03-110</t>
  </si>
  <si>
    <t>Bld Inspect &amp; Compliance - Clerical</t>
  </si>
  <si>
    <t>01-4312-01-115</t>
  </si>
  <si>
    <t>HWY - Mechanic</t>
  </si>
  <si>
    <t>SB - Computer Hardware</t>
  </si>
  <si>
    <t>01-4130-01-343</t>
  </si>
  <si>
    <t>01-4130-01-344</t>
  </si>
  <si>
    <t>SB - Managed IT Care</t>
  </si>
  <si>
    <t>SB - Computer Software</t>
  </si>
  <si>
    <t>01-4130-01-345</t>
  </si>
  <si>
    <t>SB - Website</t>
  </si>
  <si>
    <t>Elections - Computer Hardware</t>
  </si>
  <si>
    <t>01-4140-03-343</t>
  </si>
  <si>
    <t>Elections - Computer Software</t>
  </si>
  <si>
    <t>01-4140-03-344</t>
  </si>
  <si>
    <t>Elections - Managed IT Care</t>
  </si>
  <si>
    <t>Finance - Computer Hardware</t>
  </si>
  <si>
    <t>01-4150-01-344</t>
  </si>
  <si>
    <t>01-4150-01-343</t>
  </si>
  <si>
    <t>Finance - Computer Software</t>
  </si>
  <si>
    <t>Finance - Managed IT Care</t>
  </si>
  <si>
    <t>Tax Collector - Computer Hardware</t>
  </si>
  <si>
    <t>01-4150-04-343</t>
  </si>
  <si>
    <t>01-4150-04-344</t>
  </si>
  <si>
    <t>Tax Collector - Computer Software</t>
  </si>
  <si>
    <t>Tax Collector - Managed IT Care</t>
  </si>
  <si>
    <t>Treasurer - Deputy Wages</t>
  </si>
  <si>
    <t>Town Clerk - Computer Hardware</t>
  </si>
  <si>
    <t>01-4150-06-343</t>
  </si>
  <si>
    <t>01-4150-06-344</t>
  </si>
  <si>
    <t>Town Clerk - Computer Software</t>
  </si>
  <si>
    <t>Town Clerk - Managed IT Care</t>
  </si>
  <si>
    <t>Assessing - Computer Hardware</t>
  </si>
  <si>
    <t>01-4152-02-343</t>
  </si>
  <si>
    <t>01-4152-02-344</t>
  </si>
  <si>
    <t>Assessing - Computer Software</t>
  </si>
  <si>
    <t>Assessing - Managed IT Care</t>
  </si>
  <si>
    <t>01-4153-02-320</t>
  </si>
  <si>
    <t>01-4153-03-320</t>
  </si>
  <si>
    <t>Legal - General Matters</t>
  </si>
  <si>
    <t>Legal - Eversource</t>
  </si>
  <si>
    <t>Legal - 91A</t>
  </si>
  <si>
    <t>01-4191-01-342</t>
  </si>
  <si>
    <t>01-4191-01-343</t>
  </si>
  <si>
    <t>01-4191-01-344</t>
  </si>
  <si>
    <t>Land Use - Computer Hardware</t>
  </si>
  <si>
    <t>Land Use - Computer Software</t>
  </si>
  <si>
    <t>Land Use - Managed IT Care</t>
  </si>
  <si>
    <t>01-4210-01-342</t>
  </si>
  <si>
    <t>01-4210-01-343</t>
  </si>
  <si>
    <t>01-4210-01-344</t>
  </si>
  <si>
    <t>PD - Managed IT Care</t>
  </si>
  <si>
    <t>PD - Computer Hardware</t>
  </si>
  <si>
    <t>PD -Computer Software</t>
  </si>
  <si>
    <t>01-4210-02-635</t>
  </si>
  <si>
    <t>PD - Mileage</t>
  </si>
  <si>
    <t>01-4220-01-342</t>
  </si>
  <si>
    <t>01-4220-01-343</t>
  </si>
  <si>
    <t>01-4220-01-344</t>
  </si>
  <si>
    <t>FD - Computer Hardware</t>
  </si>
  <si>
    <t>FD - Computer Software</t>
  </si>
  <si>
    <t>FD - Managed IT Care</t>
  </si>
  <si>
    <t>FD - Equipment Maintenance</t>
  </si>
  <si>
    <t>01-4290-01-343</t>
  </si>
  <si>
    <t>01-4290-01-344</t>
  </si>
  <si>
    <t>EM - Computer Hardware</t>
  </si>
  <si>
    <t>EM - Computer Software</t>
  </si>
  <si>
    <t>EM - Managed IT Care</t>
  </si>
  <si>
    <t>01-4312-02-342</t>
  </si>
  <si>
    <t>01-4312-02-343</t>
  </si>
  <si>
    <t>01-4312-02-344</t>
  </si>
  <si>
    <t>HWY - Computer Hardware</t>
  </si>
  <si>
    <t>HWY - Computer Software</t>
  </si>
  <si>
    <t>HWY - Managed IT Care</t>
  </si>
  <si>
    <t>01-4324-01-342</t>
  </si>
  <si>
    <t>01-4324-01-343</t>
  </si>
  <si>
    <t>01-4324-01-344</t>
  </si>
  <si>
    <t>TS - Computer Hardware</t>
  </si>
  <si>
    <t>TS - Computer Software</t>
  </si>
  <si>
    <t>TS - Managed IT Care</t>
  </si>
  <si>
    <t>WELFARE - Membership</t>
  </si>
  <si>
    <t>01-4441-01-341</t>
  </si>
  <si>
    <t>Welfare - Telephone</t>
  </si>
  <si>
    <t>01-4441-01-342</t>
  </si>
  <si>
    <t>01-4441-01-343</t>
  </si>
  <si>
    <t>01-4441-01-344</t>
  </si>
  <si>
    <t>Welfare - Computer Hardware</t>
  </si>
  <si>
    <t>Welfare - Computer Software</t>
  </si>
  <si>
    <t>Welfare - Managed IT Care</t>
  </si>
  <si>
    <t>01-4441-01-635</t>
  </si>
  <si>
    <t>Welfare - Mileage</t>
  </si>
  <si>
    <t>Welfare - Direct Assistance</t>
  </si>
  <si>
    <t>Welfare - Director Wages</t>
  </si>
  <si>
    <t>01-4130-04-110</t>
  </si>
  <si>
    <t>SB - Budget Committee Wages</t>
  </si>
  <si>
    <t>01-4130-04-810</t>
  </si>
  <si>
    <t>SB - Budget Committee Expenses</t>
  </si>
  <si>
    <t>01-4215-01-360</t>
  </si>
  <si>
    <t>ADE Expense</t>
  </si>
  <si>
    <t>01-4611-09-340</t>
  </si>
  <si>
    <t>CC - Grants</t>
  </si>
  <si>
    <t>2024 Actual</t>
  </si>
  <si>
    <t>GGB-WCC - Propane</t>
  </si>
  <si>
    <t>Trend in Operating and Capital Budgets</t>
  </si>
  <si>
    <t>Operating Budget</t>
  </si>
  <si>
    <t>Change</t>
  </si>
  <si>
    <t>Percentage Change</t>
  </si>
  <si>
    <t>Capital Budget</t>
  </si>
  <si>
    <t xml:space="preserve">Total </t>
  </si>
  <si>
    <t>CPI</t>
  </si>
  <si>
    <t>Social Security COLA</t>
  </si>
  <si>
    <t>01-4210-01-112</t>
  </si>
  <si>
    <t xml:space="preserve">PD - Secretary </t>
  </si>
  <si>
    <t>01-4550-01-110</t>
  </si>
  <si>
    <t>Library - Payroll</t>
  </si>
  <si>
    <t>Land Use - Legal Expense</t>
  </si>
  <si>
    <t>Other General Govt - Donations / Contributions</t>
  </si>
  <si>
    <t>PD - Vehicle Fuel</t>
  </si>
  <si>
    <t>HWY - Outside Professional Services</t>
  </si>
  <si>
    <t>HWY - Outside Contract Snow Removal</t>
  </si>
  <si>
    <t>HWY - Safety Programs / Dues</t>
  </si>
  <si>
    <t>TS - Safety Equipment / Programs</t>
  </si>
  <si>
    <t>Solar Array Bond Principle</t>
  </si>
  <si>
    <t>Hopkinton Landfill Closure</t>
  </si>
  <si>
    <t>B.C. 2025</t>
  </si>
  <si>
    <t>FD - Building Maintenance</t>
  </si>
  <si>
    <t>Summary of Revenues 2024 - 2025</t>
  </si>
  <si>
    <t>Estimated</t>
  </si>
  <si>
    <t>Revenues</t>
  </si>
  <si>
    <t>Taxes - Non Property</t>
  </si>
  <si>
    <t>Land Use Change Tax</t>
  </si>
  <si>
    <t>Yield Tax</t>
  </si>
  <si>
    <t>Payment in Lieu of Taxes (PILOT)</t>
  </si>
  <si>
    <t>Excavation Tax</t>
  </si>
  <si>
    <t>Other Taxes</t>
  </si>
  <si>
    <t>Interest and Penalties</t>
  </si>
  <si>
    <t>Taxes Subtotal</t>
  </si>
  <si>
    <t>Licenses, Permits and Fees</t>
  </si>
  <si>
    <t>Business Licenses and Permits</t>
  </si>
  <si>
    <t>Motor Vehicle Permit Fees</t>
  </si>
  <si>
    <t>Building Permits</t>
  </si>
  <si>
    <t>Other Licenses, Permits and Fees</t>
  </si>
  <si>
    <t>Licenses, Permits and Fees Subtotal</t>
  </si>
  <si>
    <t>State Sources</t>
  </si>
  <si>
    <t>Meals and Rooms Tax Distribution</t>
  </si>
  <si>
    <t>Bridge Grant</t>
  </si>
  <si>
    <t>Highway Block Grant</t>
  </si>
  <si>
    <t>State and Federal Forest Land Reimbursement</t>
  </si>
  <si>
    <t>Other</t>
  </si>
  <si>
    <t>State Sources Subtotal</t>
  </si>
  <si>
    <t>Charges for Service</t>
  </si>
  <si>
    <t>Income from Departments</t>
  </si>
  <si>
    <t>Charges for Service Subtotal</t>
  </si>
  <si>
    <t>Miscellaneous Revenues</t>
  </si>
  <si>
    <t>Sale of Municipal Property</t>
  </si>
  <si>
    <t>Interest on Investments</t>
  </si>
  <si>
    <t>Other - rent of Town Property</t>
  </si>
  <si>
    <t>Insurance Dividends and Reimbursements</t>
  </si>
  <si>
    <t>Contributions / Donations</t>
  </si>
  <si>
    <t>Revenue from other Misc Sources</t>
  </si>
  <si>
    <t>Miscellaneous Revenues Subtotal</t>
  </si>
  <si>
    <t>Interfund Operating Transfers In</t>
  </si>
  <si>
    <t>From Trust and Fiduciary Funds</t>
  </si>
  <si>
    <t>Interfund Operating Transfers In Subtotal</t>
  </si>
  <si>
    <t>Other Financing Sources</t>
  </si>
  <si>
    <t>Highway Construction Loan</t>
  </si>
  <si>
    <t>Other Financing Sources Subtotal</t>
  </si>
  <si>
    <t>Total Revenues:</t>
  </si>
  <si>
    <t xml:space="preserve">Note:  </t>
  </si>
  <si>
    <t>The financial reports for 2024 are unaudited.</t>
  </si>
  <si>
    <t>This information is subject to change, errors and omissions.</t>
  </si>
  <si>
    <t>Town of Warner New Hampshire</t>
  </si>
  <si>
    <t>Report of the Trustees of the Trust Funds Capital Reserves</t>
  </si>
  <si>
    <t>Created</t>
  </si>
  <si>
    <t>Capital &amp; Expendable Funds</t>
  </si>
  <si>
    <t>Deposits</t>
  </si>
  <si>
    <t>Interest</t>
  </si>
  <si>
    <t>Withdrawn</t>
  </si>
  <si>
    <t>Withdrawals</t>
  </si>
  <si>
    <t>Bridge Repair / Replace</t>
  </si>
  <si>
    <t>Cemetery ETF</t>
  </si>
  <si>
    <t>DPW Facility Improvements</t>
  </si>
  <si>
    <t>Dry Hydrants</t>
  </si>
  <si>
    <t>Employee Health Insurance ETF</t>
  </si>
  <si>
    <t>Fire / Rescue Vehicles</t>
  </si>
  <si>
    <t>Firefighters Equipment</t>
  </si>
  <si>
    <t>Forest Fire ETF</t>
  </si>
  <si>
    <t>Highway Equipment</t>
  </si>
  <si>
    <t>Highway Road Construction</t>
  </si>
  <si>
    <t>Infrastructure Matching Funds</t>
  </si>
  <si>
    <t>Kearsarge Mountain Alternate Rte.</t>
  </si>
  <si>
    <t>Library Building</t>
  </si>
  <si>
    <t>New Waterloo Equipment</t>
  </si>
  <si>
    <t>Parks &amp; Recreation</t>
  </si>
  <si>
    <t>Police Vehicles</t>
  </si>
  <si>
    <t>Property Revaluation</t>
  </si>
  <si>
    <t>Records Preservation</t>
  </si>
  <si>
    <t>Town Hall Improvements</t>
  </si>
  <si>
    <t>Transfer Station Equipment</t>
  </si>
  <si>
    <t>Transfer Station Facility Project</t>
  </si>
  <si>
    <t>Transportation Improvement Grant</t>
  </si>
  <si>
    <t xml:space="preserve">   Totals</t>
  </si>
  <si>
    <t>Notes:</t>
  </si>
  <si>
    <t>Municipal Tax Rate Calculation</t>
  </si>
  <si>
    <t>Projected</t>
  </si>
  <si>
    <t>Actual</t>
  </si>
  <si>
    <t>Tax Rate</t>
  </si>
  <si>
    <t>% Change</t>
  </si>
  <si>
    <t>Impact of ^</t>
  </si>
  <si>
    <t>Appropriations to fund CRFs</t>
  </si>
  <si>
    <t>Contingency fund</t>
  </si>
  <si>
    <t xml:space="preserve">   Subtotal</t>
  </si>
  <si>
    <t>Fund balance voted surplus</t>
  </si>
  <si>
    <t>War service credits</t>
  </si>
  <si>
    <t>Fund balance to reduce taxes</t>
  </si>
  <si>
    <t>Overlay used</t>
  </si>
  <si>
    <t>Estimated Revenues</t>
  </si>
  <si>
    <t>Interfund operating transfers</t>
  </si>
  <si>
    <t>Net required tax effort</t>
  </si>
  <si>
    <t>Tax base</t>
  </si>
  <si>
    <t>Tax Rates</t>
  </si>
  <si>
    <t>Prepared 1-25-2025</t>
  </si>
  <si>
    <t xml:space="preserve"> </t>
  </si>
  <si>
    <t>Prepared 1-25-25</t>
  </si>
  <si>
    <t>2023</t>
  </si>
  <si>
    <t>Capital Budget Trend</t>
  </si>
  <si>
    <t>Fund</t>
  </si>
  <si>
    <t>2025 CIP</t>
  </si>
  <si>
    <t>Records Preservation CRF</t>
  </si>
  <si>
    <t>Police Department Vehicle CRF</t>
  </si>
  <si>
    <t>Bridge Repair/Replace CRF</t>
  </si>
  <si>
    <t>Highway Equipment CRF</t>
  </si>
  <si>
    <t>Transfer Station Facility CRF</t>
  </si>
  <si>
    <t>Transfer Station Equipment CRF</t>
  </si>
  <si>
    <t>Fire Fighters Equipment CRF</t>
  </si>
  <si>
    <t>Fire &amp; Rescue Vehicles CRF</t>
  </si>
  <si>
    <t>Property Revaluation CRF</t>
  </si>
  <si>
    <t>Town Hall Improvements CRF</t>
  </si>
  <si>
    <t>Employee Expendable Trust</t>
  </si>
  <si>
    <t>Warner Community Center</t>
  </si>
  <si>
    <t>Library Building CRF</t>
  </si>
  <si>
    <t xml:space="preserve">  Totals</t>
  </si>
  <si>
    <t>As of December 31, 2024</t>
  </si>
  <si>
    <t>Pending</t>
  </si>
  <si>
    <t>Adjusted</t>
  </si>
  <si>
    <t>Balance</t>
  </si>
  <si>
    <t>2025 Budget Planning Process (as of 2-4-25)</t>
  </si>
  <si>
    <t>2025 Budget Planning Report (as of 2-4-2025)</t>
  </si>
  <si>
    <t>01-4312-10-100</t>
  </si>
  <si>
    <t>Budget Decrease</t>
  </si>
  <si>
    <t>01-4324-10-100</t>
  </si>
  <si>
    <t>(as of 2-4-25)</t>
  </si>
  <si>
    <t>raised by fund balance</t>
  </si>
  <si>
    <t>Note: Proposed based on 2/4/25 report.</t>
  </si>
  <si>
    <t xml:space="preserve"> -  2025 estimated municipal tax rate would be $11.20 if $200,000 of fund balance is used when the final tax rate is set.</t>
  </si>
  <si>
    <t xml:space="preserve">    funds indicate they will be raised from unassigned fund balance.</t>
  </si>
  <si>
    <t>Prepared 2-4-2025</t>
  </si>
  <si>
    <t>Contingency Fund</t>
  </si>
  <si>
    <t xml:space="preserve"> -  The warrant articles for the Employee Expendable Trust, the Warner Community Center, and the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</si>
</sst>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  <numFmt numFmtId="168" formatCode="&quot;$&quot;#,##0.00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49" fontId="0" fillId="0" borderId="3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/>
    <xf numFmtId="49" fontId="0" fillId="0" borderId="4" xfId="0" applyNumberForma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0" fillId="0" borderId="0" xfId="1" applyFont="1" applyBorder="1"/>
    <xf numFmtId="0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1" applyFont="1" applyFill="1" applyBorder="1" applyAlignment="1">
      <alignment horizontal="center" vertical="center"/>
    </xf>
    <xf numFmtId="44" fontId="0" fillId="0" borderId="3" xfId="2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44" fontId="0" fillId="0" borderId="0" xfId="0" applyNumberFormat="1"/>
    <xf numFmtId="164" fontId="0" fillId="0" borderId="0" xfId="3" applyNumberFormat="1" applyFont="1"/>
    <xf numFmtId="43" fontId="0" fillId="0" borderId="4" xfId="1" applyFont="1" applyFill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164" fontId="0" fillId="0" borderId="0" xfId="3" applyNumberFormat="1" applyFont="1" applyBorder="1"/>
    <xf numFmtId="43" fontId="0" fillId="0" borderId="11" xfId="1" applyFont="1" applyBorder="1"/>
    <xf numFmtId="43" fontId="0" fillId="0" borderId="12" xfId="1" applyFont="1" applyBorder="1"/>
    <xf numFmtId="49" fontId="0" fillId="0" borderId="5" xfId="0" applyNumberForma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164" fontId="0" fillId="0" borderId="0" xfId="3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3" fontId="0" fillId="0" borderId="15" xfId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5" xfId="0" applyNumberFormat="1" applyFont="1" applyBorder="1" applyAlignment="1">
      <alignment vertical="center"/>
    </xf>
    <xf numFmtId="44" fontId="0" fillId="0" borderId="16" xfId="2" applyFont="1" applyBorder="1"/>
    <xf numFmtId="49" fontId="2" fillId="0" borderId="0" xfId="0" applyNumberFormat="1" applyFont="1" applyAlignment="1">
      <alignment vertical="center"/>
    </xf>
    <xf numFmtId="0" fontId="4" fillId="0" borderId="0" xfId="0" applyFont="1"/>
    <xf numFmtId="14" fontId="0" fillId="0" borderId="4" xfId="1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43" fontId="0" fillId="0" borderId="0" xfId="1" applyFont="1" applyFill="1"/>
    <xf numFmtId="43" fontId="0" fillId="0" borderId="18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9" xfId="1" applyFont="1" applyBorder="1" applyAlignment="1">
      <alignment vertical="center"/>
    </xf>
    <xf numFmtId="43" fontId="6" fillId="0" borderId="0" xfId="1" applyFont="1" applyAlignment="1">
      <alignment horizontal="center"/>
    </xf>
    <xf numFmtId="43" fontId="2" fillId="0" borderId="0" xfId="1" applyFont="1"/>
    <xf numFmtId="0" fontId="7" fillId="0" borderId="0" xfId="1" applyNumberFormat="1" applyFont="1" applyAlignment="1">
      <alignment horizontal="center"/>
    </xf>
    <xf numFmtId="165" fontId="0" fillId="0" borderId="0" xfId="2" applyNumberFormat="1" applyFont="1"/>
    <xf numFmtId="166" fontId="0" fillId="0" borderId="0" xfId="1" applyNumberFormat="1" applyFont="1"/>
    <xf numFmtId="10" fontId="0" fillId="0" borderId="0" xfId="1" applyNumberFormat="1" applyFont="1"/>
    <xf numFmtId="43" fontId="8" fillId="0" borderId="0" xfId="1" applyFont="1"/>
    <xf numFmtId="43" fontId="0" fillId="0" borderId="12" xfId="1" applyFont="1" applyFill="1" applyBorder="1"/>
    <xf numFmtId="43" fontId="0" fillId="0" borderId="2" xfId="1" applyFont="1" applyFill="1" applyBorder="1" applyAlignment="1">
      <alignment vertical="center"/>
    </xf>
    <xf numFmtId="166" fontId="0" fillId="0" borderId="0" xfId="1" applyNumberFormat="1" applyFont="1" applyFill="1" applyAlignment="1">
      <alignment horizontal="center"/>
    </xf>
    <xf numFmtId="43" fontId="0" fillId="2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4" xfId="3" applyNumberFormat="1" applyFont="1" applyFill="1" applyBorder="1" applyAlignment="1">
      <alignment horizontal="center" vertical="center"/>
    </xf>
    <xf numFmtId="10" fontId="0" fillId="0" borderId="0" xfId="3" applyNumberFormat="1" applyFont="1"/>
    <xf numFmtId="0" fontId="11" fillId="0" borderId="0" xfId="4" applyFont="1"/>
    <xf numFmtId="0" fontId="12" fillId="0" borderId="0" xfId="4" applyFont="1"/>
    <xf numFmtId="0" fontId="12" fillId="0" borderId="0" xfId="4" quotePrefix="1" applyFont="1" applyAlignment="1">
      <alignment horizontal="center"/>
    </xf>
    <xf numFmtId="0" fontId="11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165" fontId="12" fillId="0" borderId="17" xfId="2" applyNumberFormat="1" applyFont="1" applyBorder="1" applyAlignment="1">
      <alignment horizontal="center"/>
    </xf>
    <xf numFmtId="0" fontId="12" fillId="0" borderId="17" xfId="4" applyFont="1" applyBorder="1" applyAlignment="1">
      <alignment horizontal="center"/>
    </xf>
    <xf numFmtId="165" fontId="11" fillId="0" borderId="0" xfId="2" applyNumberFormat="1" applyFont="1"/>
    <xf numFmtId="165" fontId="11" fillId="0" borderId="0" xfId="2" applyNumberFormat="1" applyFont="1" applyFill="1"/>
    <xf numFmtId="0" fontId="12" fillId="0" borderId="0" xfId="4" applyFont="1" applyAlignment="1">
      <alignment horizontal="right"/>
    </xf>
    <xf numFmtId="165" fontId="12" fillId="0" borderId="12" xfId="2" applyNumberFormat="1" applyFont="1" applyBorder="1"/>
    <xf numFmtId="165" fontId="12" fillId="0" borderId="12" xfId="2" applyNumberFormat="1" applyFont="1" applyFill="1" applyBorder="1"/>
    <xf numFmtId="165" fontId="12" fillId="0" borderId="0" xfId="2" applyNumberFormat="1" applyFont="1" applyBorder="1"/>
    <xf numFmtId="165" fontId="12" fillId="0" borderId="0" xfId="2" applyNumberFormat="1" applyFont="1" applyFill="1" applyBorder="1"/>
    <xf numFmtId="165" fontId="12" fillId="0" borderId="20" xfId="2" applyNumberFormat="1" applyFont="1" applyBorder="1"/>
    <xf numFmtId="165" fontId="12" fillId="0" borderId="20" xfId="2" applyNumberFormat="1" applyFont="1" applyFill="1" applyBorder="1"/>
    <xf numFmtId="165" fontId="12" fillId="0" borderId="21" xfId="2" applyNumberFormat="1" applyFont="1" applyBorder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44" fontId="0" fillId="0" borderId="0" xfId="5" applyFont="1"/>
    <xf numFmtId="0" fontId="2" fillId="0" borderId="0" xfId="0" applyFont="1"/>
    <xf numFmtId="44" fontId="0" fillId="0" borderId="21" xfId="5" applyFont="1" applyBorder="1"/>
    <xf numFmtId="44" fontId="0" fillId="0" borderId="21" xfId="2" applyFont="1" applyBorder="1"/>
    <xf numFmtId="0" fontId="8" fillId="0" borderId="0" xfId="0" applyFont="1"/>
    <xf numFmtId="165" fontId="0" fillId="0" borderId="0" xfId="0" applyNumberFormat="1"/>
    <xf numFmtId="44" fontId="0" fillId="0" borderId="0" xfId="2" applyFont="1"/>
    <xf numFmtId="166" fontId="0" fillId="0" borderId="0" xfId="1" applyNumberFormat="1" applyFont="1" applyBorder="1"/>
    <xf numFmtId="44" fontId="0" fillId="0" borderId="0" xfId="2" applyFont="1" applyBorder="1"/>
    <xf numFmtId="166" fontId="0" fillId="0" borderId="17" xfId="1" applyNumberFormat="1" applyFont="1" applyBorder="1"/>
    <xf numFmtId="44" fontId="0" fillId="0" borderId="17" xfId="2" applyFont="1" applyBorder="1"/>
    <xf numFmtId="44" fontId="0" fillId="0" borderId="12" xfId="2" applyFont="1" applyFill="1" applyBorder="1"/>
    <xf numFmtId="164" fontId="0" fillId="0" borderId="17" xfId="3" applyNumberFormat="1" applyFont="1" applyBorder="1"/>
    <xf numFmtId="44" fontId="0" fillId="0" borderId="21" xfId="0" applyNumberFormat="1" applyBorder="1"/>
    <xf numFmtId="164" fontId="0" fillId="0" borderId="21" xfId="3" applyNumberFormat="1" applyFont="1" applyBorder="1"/>
    <xf numFmtId="0" fontId="15" fillId="0" borderId="0" xfId="0" applyFont="1"/>
    <xf numFmtId="0" fontId="16" fillId="0" borderId="0" xfId="0" applyFont="1"/>
    <xf numFmtId="166" fontId="0" fillId="0" borderId="0" xfId="1" applyNumberFormat="1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8" fillId="0" borderId="0" xfId="0" applyFont="1"/>
    <xf numFmtId="168" fontId="20" fillId="0" borderId="0" xfId="0" applyNumberFormat="1" applyFont="1"/>
    <xf numFmtId="0" fontId="10" fillId="0" borderId="0" xfId="4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center"/>
    </xf>
    <xf numFmtId="165" fontId="21" fillId="0" borderId="0" xfId="2" applyNumberFormat="1" applyFont="1" applyBorder="1"/>
    <xf numFmtId="166" fontId="21" fillId="0" borderId="0" xfId="1" applyNumberFormat="1" applyFont="1" applyBorder="1"/>
    <xf numFmtId="166" fontId="22" fillId="0" borderId="0" xfId="1" applyNumberFormat="1" applyFont="1" applyBorder="1"/>
    <xf numFmtId="165" fontId="21" fillId="0" borderId="21" xfId="2" applyNumberFormat="1" applyFont="1" applyBorder="1"/>
    <xf numFmtId="0" fontId="12" fillId="0" borderId="0" xfId="2" applyNumberFormat="1" applyFont="1" applyAlignment="1">
      <alignment horizontal="center"/>
    </xf>
    <xf numFmtId="166" fontId="11" fillId="0" borderId="0" xfId="1" applyNumberFormat="1" applyFont="1"/>
    <xf numFmtId="166" fontId="11" fillId="0" borderId="0" xfId="1" applyNumberFormat="1" applyFont="1" applyFill="1"/>
    <xf numFmtId="49" fontId="0" fillId="2" borderId="1" xfId="0" applyNumberFormat="1" applyFill="1" applyBorder="1" applyAlignment="1">
      <alignment vertical="center"/>
    </xf>
    <xf numFmtId="49" fontId="0" fillId="2" borderId="0" xfId="0" applyNumberFormat="1" applyFill="1" applyAlignment="1">
      <alignment vertical="center"/>
    </xf>
    <xf numFmtId="43" fontId="0" fillId="2" borderId="5" xfId="1" applyFont="1" applyFill="1" applyBorder="1" applyAlignment="1">
      <alignment vertical="center"/>
    </xf>
    <xf numFmtId="43" fontId="0" fillId="2" borderId="0" xfId="1" applyFont="1" applyFill="1"/>
    <xf numFmtId="169" fontId="0" fillId="0" borderId="2" xfId="3" applyNumberFormat="1" applyFont="1" applyFill="1" applyBorder="1" applyAlignment="1">
      <alignment horizontal="center" vertical="center"/>
    </xf>
    <xf numFmtId="169" fontId="0" fillId="0" borderId="0" xfId="3" applyNumberFormat="1" applyFont="1" applyFill="1" applyBorder="1" applyAlignment="1">
      <alignment horizontal="center" vertical="center"/>
    </xf>
    <xf numFmtId="169" fontId="0" fillId="0" borderId="0" xfId="3" applyNumberFormat="1" applyFont="1"/>
    <xf numFmtId="169" fontId="0" fillId="0" borderId="0" xfId="3" applyNumberFormat="1" applyFont="1" applyBorder="1"/>
    <xf numFmtId="169" fontId="0" fillId="0" borderId="0" xfId="3" applyNumberFormat="1" applyFont="1" applyFill="1" applyBorder="1"/>
    <xf numFmtId="169" fontId="0" fillId="0" borderId="0" xfId="3" applyNumberFormat="1" applyFont="1" applyFill="1"/>
    <xf numFmtId="169" fontId="0" fillId="2" borderId="0" xfId="3" applyNumberFormat="1" applyFont="1" applyFill="1"/>
    <xf numFmtId="0" fontId="0" fillId="2" borderId="22" xfId="0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165" fontId="0" fillId="2" borderId="22" xfId="2" applyNumberFormat="1" applyFont="1" applyFill="1" applyBorder="1"/>
    <xf numFmtId="166" fontId="0" fillId="2" borderId="22" xfId="1" applyNumberFormat="1" applyFont="1" applyFill="1" applyBorder="1"/>
    <xf numFmtId="44" fontId="0" fillId="2" borderId="22" xfId="2" applyFont="1" applyFill="1" applyBorder="1"/>
    <xf numFmtId="0" fontId="0" fillId="0" borderId="22" xfId="0" applyBorder="1" applyAlignment="1">
      <alignment horizontal="center"/>
    </xf>
    <xf numFmtId="0" fontId="14" fillId="0" borderId="22" xfId="0" applyFont="1" applyBorder="1" applyAlignment="1">
      <alignment horizontal="center"/>
    </xf>
    <xf numFmtId="165" fontId="0" fillId="0" borderId="22" xfId="2" applyNumberFormat="1" applyFont="1" applyBorder="1"/>
    <xf numFmtId="166" fontId="0" fillId="0" borderId="22" xfId="1" applyNumberFormat="1" applyFont="1" applyBorder="1"/>
    <xf numFmtId="44" fontId="0" fillId="0" borderId="22" xfId="2" applyFont="1" applyBorder="1"/>
    <xf numFmtId="0" fontId="0" fillId="0" borderId="22" xfId="0" applyBorder="1"/>
    <xf numFmtId="165" fontId="0" fillId="0" borderId="22" xfId="0" applyNumberFormat="1" applyBorder="1"/>
    <xf numFmtId="164" fontId="0" fillId="0" borderId="22" xfId="3" applyNumberFormat="1" applyFont="1" applyBorder="1"/>
    <xf numFmtId="44" fontId="0" fillId="0" borderId="22" xfId="2" applyFont="1" applyFill="1" applyBorder="1"/>
    <xf numFmtId="44" fontId="0" fillId="0" borderId="22" xfId="0" applyNumberFormat="1" applyBorder="1"/>
    <xf numFmtId="165" fontId="19" fillId="0" borderId="0" xfId="0" applyNumberFormat="1" applyFont="1"/>
    <xf numFmtId="10" fontId="18" fillId="0" borderId="0" xfId="0" applyNumberFormat="1" applyFont="1"/>
    <xf numFmtId="43" fontId="6" fillId="0" borderId="0" xfId="1" applyFont="1" applyAlignment="1">
      <alignment horizontal="center"/>
    </xf>
    <xf numFmtId="43" fontId="0" fillId="0" borderId="6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0" fillId="3" borderId="1" xfId="0" applyNumberFormat="1" applyFill="1" applyBorder="1" applyAlignment="1">
      <alignment vertical="center"/>
    </xf>
    <xf numFmtId="49" fontId="0" fillId="3" borderId="0" xfId="0" applyNumberFormat="1" applyFill="1" applyAlignment="1">
      <alignment vertical="center"/>
    </xf>
    <xf numFmtId="43" fontId="0" fillId="3" borderId="5" xfId="1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3" borderId="0" xfId="1" applyFont="1" applyFill="1"/>
    <xf numFmtId="169" fontId="0" fillId="3" borderId="0" xfId="3" applyNumberFormat="1" applyFont="1" applyFill="1"/>
    <xf numFmtId="0" fontId="0" fillId="3" borderId="0" xfId="0" applyFill="1"/>
  </cellXfs>
  <cellStyles count="6">
    <cellStyle name="Comma" xfId="1" builtinId="3"/>
    <cellStyle name="Currency" xfId="2" builtinId="4"/>
    <cellStyle name="Currency 2" xfId="5" xr:uid="{75AA63C9-5724-486B-8695-802ECF249016}"/>
    <cellStyle name="Normal" xfId="0" builtinId="0"/>
    <cellStyle name="Normal 2 2" xfId="4" xr:uid="{24332E25-1A9C-40DD-BE00-5396D600F40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58C2-58A2-4505-851E-4780C6A1929E}">
  <dimension ref="A1:E22"/>
  <sheetViews>
    <sheetView workbookViewId="0">
      <selection sqref="A1:E1"/>
    </sheetView>
  </sheetViews>
  <sheetFormatPr baseColWidth="10" defaultColWidth="8.6640625" defaultRowHeight="15" x14ac:dyDescent="0.2"/>
  <cols>
    <col min="1" max="1" width="22.5" style="5" customWidth="1"/>
    <col min="2" max="4" width="12.6640625" style="5" bestFit="1" customWidth="1"/>
    <col min="5" max="5" width="12.5" style="5" bestFit="1" customWidth="1"/>
    <col min="6" max="16384" width="8.6640625" style="5"/>
  </cols>
  <sheetData>
    <row r="1" spans="1:5" ht="16" x14ac:dyDescent="0.2">
      <c r="A1" s="143" t="s">
        <v>532</v>
      </c>
      <c r="B1" s="143"/>
      <c r="C1" s="143"/>
      <c r="D1" s="143"/>
      <c r="E1" s="143"/>
    </row>
    <row r="2" spans="1:5" ht="16" x14ac:dyDescent="0.2">
      <c r="A2" s="143" t="s">
        <v>680</v>
      </c>
      <c r="B2" s="143"/>
      <c r="C2" s="143"/>
      <c r="D2" s="143"/>
      <c r="E2" s="143"/>
    </row>
    <row r="3" spans="1:5" ht="16" x14ac:dyDescent="0.2">
      <c r="A3" s="143" t="s">
        <v>823</v>
      </c>
      <c r="B3" s="143"/>
      <c r="C3" s="143"/>
      <c r="D3" s="143"/>
      <c r="E3" s="143"/>
    </row>
    <row r="4" spans="1:5" ht="16" x14ac:dyDescent="0.2">
      <c r="A4" s="45"/>
      <c r="B4" s="45"/>
      <c r="C4" s="45"/>
      <c r="D4" s="45"/>
      <c r="E4" s="45"/>
    </row>
    <row r="5" spans="1:5" x14ac:dyDescent="0.2">
      <c r="B5" s="46"/>
      <c r="C5" s="46"/>
      <c r="D5" s="46"/>
      <c r="E5" s="46" t="s">
        <v>530</v>
      </c>
    </row>
    <row r="6" spans="1:5" x14ac:dyDescent="0.2">
      <c r="B6" s="47">
        <v>2022</v>
      </c>
      <c r="C6" s="47">
        <v>2023</v>
      </c>
      <c r="D6" s="47">
        <v>2024</v>
      </c>
      <c r="E6" s="47">
        <v>2025</v>
      </c>
    </row>
    <row r="7" spans="1:5" x14ac:dyDescent="0.2">
      <c r="A7" s="5" t="s">
        <v>681</v>
      </c>
      <c r="B7" s="48">
        <v>3675514</v>
      </c>
      <c r="C7" s="48">
        <v>4369589.4800000004</v>
      </c>
      <c r="D7" s="48">
        <v>4563086.6500000004</v>
      </c>
      <c r="E7" s="48">
        <v>4603185.6399999997</v>
      </c>
    </row>
    <row r="8" spans="1:5" x14ac:dyDescent="0.2">
      <c r="A8" s="5" t="s">
        <v>682</v>
      </c>
      <c r="B8" s="49"/>
      <c r="C8" s="49">
        <f>C7-B7</f>
        <v>694075.48000000045</v>
      </c>
      <c r="D8" s="49">
        <f t="shared" ref="D8:E8" si="0">D7-C7</f>
        <v>193497.16999999993</v>
      </c>
      <c r="E8" s="49">
        <f t="shared" si="0"/>
        <v>40098.989999999292</v>
      </c>
    </row>
    <row r="9" spans="1:5" x14ac:dyDescent="0.2">
      <c r="A9" s="5" t="s">
        <v>683</v>
      </c>
      <c r="C9" s="59">
        <f>C8/B7</f>
        <v>0.18883766460963022</v>
      </c>
      <c r="D9" s="59">
        <f t="shared" ref="D9:E9" si="1">D8/C7</f>
        <v>4.4282688542173966E-2</v>
      </c>
      <c r="E9" s="59">
        <f t="shared" si="1"/>
        <v>8.7876897976503013E-3</v>
      </c>
    </row>
    <row r="11" spans="1:5" x14ac:dyDescent="0.2">
      <c r="A11" s="5" t="s">
        <v>684</v>
      </c>
      <c r="B11" s="49">
        <v>795323</v>
      </c>
      <c r="C11" s="49">
        <v>547087</v>
      </c>
      <c r="D11" s="49">
        <v>565729</v>
      </c>
      <c r="E11" s="54">
        <v>650000</v>
      </c>
    </row>
    <row r="12" spans="1:5" x14ac:dyDescent="0.2">
      <c r="A12" s="5" t="s">
        <v>682</v>
      </c>
      <c r="B12" s="49"/>
      <c r="C12" s="49">
        <f>C11-B11</f>
        <v>-248236</v>
      </c>
      <c r="D12" s="49">
        <f>D11-C11</f>
        <v>18642</v>
      </c>
      <c r="E12" s="49">
        <f>E11-D11</f>
        <v>84271</v>
      </c>
    </row>
    <row r="13" spans="1:5" x14ac:dyDescent="0.2">
      <c r="A13" s="5" t="s">
        <v>683</v>
      </c>
      <c r="C13" s="59">
        <f>C12/B11</f>
        <v>-0.31211972997134496</v>
      </c>
      <c r="D13" s="59">
        <f>D12/C11</f>
        <v>3.4075019146863297E-2</v>
      </c>
      <c r="E13" s="59">
        <f>E12/D11</f>
        <v>0.14896001442386725</v>
      </c>
    </row>
    <row r="15" spans="1:5" x14ac:dyDescent="0.2">
      <c r="A15" s="5" t="s">
        <v>685</v>
      </c>
      <c r="B15" s="49">
        <f>B7+B11</f>
        <v>4470837</v>
      </c>
      <c r="C15" s="49">
        <f t="shared" ref="C15:E15" si="2">C7+C11</f>
        <v>4916676.4800000004</v>
      </c>
      <c r="D15" s="49">
        <f t="shared" si="2"/>
        <v>5128815.6500000004</v>
      </c>
      <c r="E15" s="49">
        <f t="shared" si="2"/>
        <v>5253185.6399999997</v>
      </c>
    </row>
    <row r="16" spans="1:5" x14ac:dyDescent="0.2">
      <c r="A16" s="5" t="s">
        <v>682</v>
      </c>
      <c r="C16" s="49">
        <f>C15-B15</f>
        <v>445839.48000000045</v>
      </c>
      <c r="D16" s="49">
        <f>D15-C15</f>
        <v>212139.16999999993</v>
      </c>
      <c r="E16" s="49">
        <f>E15-D15</f>
        <v>124369.98999999929</v>
      </c>
    </row>
    <row r="17" spans="1:5" x14ac:dyDescent="0.2">
      <c r="A17" s="5" t="s">
        <v>683</v>
      </c>
      <c r="C17" s="59">
        <f>C16/B15</f>
        <v>9.9721703117335844E-2</v>
      </c>
      <c r="D17" s="59">
        <f>D16/C15</f>
        <v>4.3146863712293697E-2</v>
      </c>
      <c r="E17" s="59">
        <f>E16/D15</f>
        <v>2.4249261133025765E-2</v>
      </c>
    </row>
    <row r="19" spans="1:5" x14ac:dyDescent="0.2">
      <c r="A19" s="5" t="s">
        <v>686</v>
      </c>
      <c r="B19" s="50">
        <v>6.5000000000000002E-2</v>
      </c>
      <c r="C19" s="50">
        <v>3.4000000000000002E-2</v>
      </c>
      <c r="D19" s="50">
        <v>2.7E-2</v>
      </c>
    </row>
    <row r="20" spans="1:5" x14ac:dyDescent="0.2">
      <c r="A20" s="5" t="s">
        <v>687</v>
      </c>
      <c r="B20" s="50">
        <v>5.8999999999999997E-2</v>
      </c>
      <c r="C20" s="50">
        <v>8.6999999999999994E-2</v>
      </c>
      <c r="D20" s="50">
        <v>2.5000000000000001E-2</v>
      </c>
    </row>
    <row r="22" spans="1:5" x14ac:dyDescent="0.2">
      <c r="A22" s="51" t="s">
        <v>830</v>
      </c>
    </row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695F-B339-4F29-A469-2468A26769E3}">
  <sheetPr>
    <pageSetUpPr fitToPage="1"/>
  </sheetPr>
  <dimension ref="A1:J427"/>
  <sheetViews>
    <sheetView tabSelected="1" zoomScale="98" zoomScaleNormal="98" workbookViewId="0">
      <pane xSplit="2" ySplit="6" topLeftCell="C390" activePane="bottomRight" state="frozen"/>
      <selection pane="topRight" activeCell="C1" sqref="C1"/>
      <selection pane="bottomLeft" activeCell="A7" sqref="A7"/>
      <selection pane="bottomRight" activeCell="J328" sqref="J328"/>
    </sheetView>
  </sheetViews>
  <sheetFormatPr baseColWidth="10" defaultColWidth="8.83203125" defaultRowHeight="15" x14ac:dyDescent="0.2"/>
  <cols>
    <col min="1" max="1" width="14.33203125" customWidth="1"/>
    <col min="2" max="2" width="42.5" bestFit="1" customWidth="1"/>
    <col min="3" max="3" width="13.6640625" style="5" customWidth="1"/>
    <col min="4" max="4" width="1.33203125" style="5" customWidth="1"/>
    <col min="5" max="6" width="13.6640625" style="5" bestFit="1" customWidth="1"/>
    <col min="7" max="7" width="12.1640625" customWidth="1"/>
    <col min="8" max="8" width="13.33203125" style="121" bestFit="1" customWidth="1"/>
    <col min="9" max="9" width="13.83203125" style="16" hidden="1" customWidth="1"/>
    <col min="10" max="10" width="41.1640625" customWidth="1"/>
  </cols>
  <sheetData>
    <row r="1" spans="1:10" ht="19" x14ac:dyDescent="0.25">
      <c r="A1" s="148" t="s">
        <v>532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9" x14ac:dyDescent="0.25">
      <c r="A2" s="148" t="s">
        <v>824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49"/>
      <c r="B3" s="149"/>
      <c r="C3" s="149"/>
      <c r="D3" s="149"/>
      <c r="E3" s="149"/>
      <c r="F3" s="149"/>
      <c r="G3" s="149"/>
      <c r="H3" s="149"/>
      <c r="I3" s="149"/>
      <c r="J3" s="149"/>
    </row>
    <row r="4" spans="1:10" x14ac:dyDescent="0.2">
      <c r="C4" s="11" t="s">
        <v>678</v>
      </c>
      <c r="D4" s="11"/>
      <c r="E4" s="11" t="s">
        <v>529</v>
      </c>
      <c r="F4" s="9">
        <v>2025</v>
      </c>
      <c r="G4" s="144" t="s">
        <v>533</v>
      </c>
      <c r="H4" s="145"/>
      <c r="I4" s="57" t="s">
        <v>701</v>
      </c>
    </row>
    <row r="5" spans="1:10" x14ac:dyDescent="0.2">
      <c r="C5" s="10" t="s">
        <v>531</v>
      </c>
      <c r="D5" s="10"/>
      <c r="E5" s="9">
        <v>2024</v>
      </c>
      <c r="F5" s="11" t="s">
        <v>530</v>
      </c>
      <c r="G5" s="146" t="s">
        <v>534</v>
      </c>
      <c r="H5" s="147"/>
      <c r="I5" s="56" t="s">
        <v>528</v>
      </c>
    </row>
    <row r="6" spans="1:10" x14ac:dyDescent="0.2">
      <c r="A6" s="6" t="s">
        <v>0</v>
      </c>
      <c r="B6" s="6" t="s">
        <v>1</v>
      </c>
      <c r="C6" s="39">
        <v>45672</v>
      </c>
      <c r="D6" s="7"/>
      <c r="E6" s="7" t="s">
        <v>528</v>
      </c>
      <c r="F6" s="7" t="s">
        <v>528</v>
      </c>
      <c r="G6" s="12" t="s">
        <v>535</v>
      </c>
      <c r="H6" s="119" t="s">
        <v>536</v>
      </c>
      <c r="I6" s="58"/>
      <c r="J6" s="17" t="s">
        <v>537</v>
      </c>
    </row>
    <row r="7" spans="1:10" x14ac:dyDescent="0.2">
      <c r="A7" s="27" t="s">
        <v>539</v>
      </c>
      <c r="B7" s="23"/>
      <c r="C7" s="24"/>
      <c r="D7" s="24"/>
      <c r="E7" s="24"/>
      <c r="F7" s="24"/>
      <c r="G7" s="25"/>
      <c r="H7" s="120"/>
      <c r="I7" s="26"/>
      <c r="J7" s="25"/>
    </row>
    <row r="8" spans="1:10" x14ac:dyDescent="0.2">
      <c r="A8" s="1" t="s">
        <v>2</v>
      </c>
      <c r="B8" s="1" t="s">
        <v>3</v>
      </c>
      <c r="C8" s="13">
        <v>9196.5400000000009</v>
      </c>
      <c r="D8" s="13"/>
      <c r="E8" s="13">
        <v>9300</v>
      </c>
      <c r="F8" s="13">
        <v>9300</v>
      </c>
      <c r="G8" s="15">
        <f>F8-E8</f>
        <v>0</v>
      </c>
      <c r="H8" s="121">
        <f>G8/E8</f>
        <v>0</v>
      </c>
      <c r="I8" s="13">
        <v>9300</v>
      </c>
    </row>
    <row r="9" spans="1:10" x14ac:dyDescent="0.2">
      <c r="A9" s="2" t="s">
        <v>4</v>
      </c>
      <c r="B9" s="2" t="s">
        <v>5</v>
      </c>
      <c r="C9" s="4">
        <v>11310.4</v>
      </c>
      <c r="D9" s="4"/>
      <c r="E9" s="4">
        <v>9900</v>
      </c>
      <c r="F9" s="4">
        <v>9800</v>
      </c>
      <c r="G9" s="5">
        <f t="shared" ref="G9:G94" si="0">F9-E9</f>
        <v>-100</v>
      </c>
      <c r="H9" s="121">
        <f t="shared" ref="H9:H94" si="1">G9/E9</f>
        <v>-1.0101010101010102E-2</v>
      </c>
      <c r="I9" s="4">
        <v>9800</v>
      </c>
    </row>
    <row r="10" spans="1:10" x14ac:dyDescent="0.2">
      <c r="A10" s="2" t="s">
        <v>6</v>
      </c>
      <c r="B10" s="2" t="s">
        <v>581</v>
      </c>
      <c r="C10" s="4">
        <v>19353.98</v>
      </c>
      <c r="D10" s="4"/>
      <c r="E10" s="4">
        <v>20000</v>
      </c>
      <c r="F10" s="4">
        <v>1</v>
      </c>
      <c r="G10" s="5">
        <f t="shared" si="0"/>
        <v>-19999</v>
      </c>
      <c r="H10" s="121">
        <f t="shared" si="1"/>
        <v>-0.99995000000000001</v>
      </c>
      <c r="I10" s="4">
        <v>1</v>
      </c>
    </row>
    <row r="11" spans="1:10" x14ac:dyDescent="0.2">
      <c r="A11" s="2" t="s">
        <v>582</v>
      </c>
      <c r="B11" s="2" t="s">
        <v>585</v>
      </c>
      <c r="C11" s="4">
        <v>0</v>
      </c>
      <c r="D11" s="4"/>
      <c r="E11" s="4">
        <v>0</v>
      </c>
      <c r="F11" s="4">
        <v>4000</v>
      </c>
      <c r="G11" s="5">
        <f t="shared" si="0"/>
        <v>4000</v>
      </c>
      <c r="H11" s="121" t="e">
        <f t="shared" si="1"/>
        <v>#DIV/0!</v>
      </c>
      <c r="I11" s="4">
        <v>4000</v>
      </c>
    </row>
    <row r="12" spans="1:10" x14ac:dyDescent="0.2">
      <c r="A12" s="2" t="s">
        <v>583</v>
      </c>
      <c r="B12" s="2" t="s">
        <v>584</v>
      </c>
      <c r="C12" s="4">
        <v>0</v>
      </c>
      <c r="D12" s="4"/>
      <c r="E12" s="4">
        <v>0</v>
      </c>
      <c r="F12" s="4">
        <v>30302</v>
      </c>
      <c r="G12" s="5">
        <f t="shared" si="0"/>
        <v>30302</v>
      </c>
      <c r="H12" s="121" t="e">
        <f t="shared" si="1"/>
        <v>#DIV/0!</v>
      </c>
      <c r="I12" s="4">
        <v>30302</v>
      </c>
    </row>
    <row r="13" spans="1:10" x14ac:dyDescent="0.2">
      <c r="A13" s="2" t="s">
        <v>586</v>
      </c>
      <c r="B13" s="2" t="s">
        <v>587</v>
      </c>
      <c r="C13" s="4">
        <v>0</v>
      </c>
      <c r="D13" s="4"/>
      <c r="E13" s="4">
        <v>0</v>
      </c>
      <c r="F13" s="4">
        <v>3000</v>
      </c>
      <c r="G13" s="5">
        <f t="shared" si="0"/>
        <v>3000</v>
      </c>
      <c r="H13" s="121" t="e">
        <f t="shared" si="1"/>
        <v>#DIV/0!</v>
      </c>
      <c r="I13" s="4">
        <v>3000</v>
      </c>
    </row>
    <row r="14" spans="1:10" x14ac:dyDescent="0.2">
      <c r="A14" s="2" t="s">
        <v>7</v>
      </c>
      <c r="B14" s="2" t="s">
        <v>8</v>
      </c>
      <c r="C14" s="4">
        <v>6813.67</v>
      </c>
      <c r="D14" s="4"/>
      <c r="E14" s="4">
        <v>5700</v>
      </c>
      <c r="F14" s="4">
        <v>5700</v>
      </c>
      <c r="G14" s="5">
        <f t="shared" si="0"/>
        <v>0</v>
      </c>
      <c r="H14" s="121">
        <f t="shared" si="1"/>
        <v>0</v>
      </c>
      <c r="I14" s="4">
        <v>5700</v>
      </c>
    </row>
    <row r="15" spans="1:10" x14ac:dyDescent="0.2">
      <c r="A15" s="2" t="s">
        <v>9</v>
      </c>
      <c r="B15" s="2" t="s">
        <v>10</v>
      </c>
      <c r="C15" s="4">
        <v>0</v>
      </c>
      <c r="D15" s="4"/>
      <c r="E15" s="4">
        <v>1</v>
      </c>
      <c r="F15" s="4">
        <v>1</v>
      </c>
      <c r="G15" s="5">
        <f t="shared" si="0"/>
        <v>0</v>
      </c>
      <c r="H15" s="121">
        <f t="shared" si="1"/>
        <v>0</v>
      </c>
      <c r="I15" s="4">
        <v>1</v>
      </c>
    </row>
    <row r="16" spans="1:10" x14ac:dyDescent="0.2">
      <c r="A16" s="2" t="s">
        <v>11</v>
      </c>
      <c r="B16" s="2" t="s">
        <v>12</v>
      </c>
      <c r="C16" s="4">
        <v>2896</v>
      </c>
      <c r="D16" s="4"/>
      <c r="E16" s="4">
        <v>3250</v>
      </c>
      <c r="F16" s="4">
        <v>2984</v>
      </c>
      <c r="G16" s="5">
        <f t="shared" si="0"/>
        <v>-266</v>
      </c>
      <c r="H16" s="121">
        <f t="shared" si="1"/>
        <v>-8.1846153846153846E-2</v>
      </c>
      <c r="I16" s="4">
        <v>2984</v>
      </c>
    </row>
    <row r="17" spans="1:9" x14ac:dyDescent="0.2">
      <c r="A17" s="2" t="s">
        <v>13</v>
      </c>
      <c r="B17" s="2" t="s">
        <v>14</v>
      </c>
      <c r="C17" s="4">
        <v>5075.07</v>
      </c>
      <c r="D17" s="4"/>
      <c r="E17" s="4">
        <v>3500</v>
      </c>
      <c r="F17" s="4">
        <v>4000</v>
      </c>
      <c r="G17" s="5">
        <f t="shared" si="0"/>
        <v>500</v>
      </c>
      <c r="H17" s="121">
        <f t="shared" si="1"/>
        <v>0.14285714285714285</v>
      </c>
      <c r="I17" s="4">
        <v>4000</v>
      </c>
    </row>
    <row r="18" spans="1:9" x14ac:dyDescent="0.2">
      <c r="A18" s="2" t="s">
        <v>15</v>
      </c>
      <c r="B18" s="2" t="s">
        <v>16</v>
      </c>
      <c r="C18" s="4">
        <v>3023.36</v>
      </c>
      <c r="D18" s="4"/>
      <c r="E18" s="4">
        <v>5500</v>
      </c>
      <c r="F18" s="4">
        <v>5500</v>
      </c>
      <c r="G18" s="5">
        <f t="shared" si="0"/>
        <v>0</v>
      </c>
      <c r="H18" s="121">
        <f t="shared" si="1"/>
        <v>0</v>
      </c>
      <c r="I18" s="4">
        <v>5500</v>
      </c>
    </row>
    <row r="19" spans="1:9" x14ac:dyDescent="0.2">
      <c r="A19" s="2" t="s">
        <v>17</v>
      </c>
      <c r="B19" s="2" t="s">
        <v>18</v>
      </c>
      <c r="C19" s="4">
        <v>0</v>
      </c>
      <c r="D19" s="4"/>
      <c r="E19" s="4">
        <v>750</v>
      </c>
      <c r="F19" s="4">
        <v>750</v>
      </c>
      <c r="G19" s="5">
        <f t="shared" si="0"/>
        <v>0</v>
      </c>
      <c r="H19" s="121">
        <f t="shared" si="1"/>
        <v>0</v>
      </c>
      <c r="I19" s="4">
        <v>750</v>
      </c>
    </row>
    <row r="20" spans="1:9" x14ac:dyDescent="0.2">
      <c r="A20" s="2" t="s">
        <v>19</v>
      </c>
      <c r="B20" s="2" t="s">
        <v>20</v>
      </c>
      <c r="C20" s="4">
        <v>93.8</v>
      </c>
      <c r="D20" s="4"/>
      <c r="E20" s="4">
        <v>1</v>
      </c>
      <c r="F20" s="4">
        <v>250</v>
      </c>
      <c r="G20" s="5">
        <f t="shared" si="0"/>
        <v>249</v>
      </c>
      <c r="H20" s="121">
        <f t="shared" si="1"/>
        <v>249</v>
      </c>
      <c r="I20" s="4">
        <v>250</v>
      </c>
    </row>
    <row r="21" spans="1:9" x14ac:dyDescent="0.2">
      <c r="A21" s="2" t="s">
        <v>21</v>
      </c>
      <c r="B21" s="2" t="s">
        <v>22</v>
      </c>
      <c r="C21" s="4">
        <v>35</v>
      </c>
      <c r="D21" s="4"/>
      <c r="E21" s="4">
        <v>100</v>
      </c>
      <c r="F21" s="4">
        <v>100</v>
      </c>
      <c r="G21" s="5">
        <f t="shared" si="0"/>
        <v>0</v>
      </c>
      <c r="H21" s="121">
        <f t="shared" si="1"/>
        <v>0</v>
      </c>
      <c r="I21" s="4">
        <v>100</v>
      </c>
    </row>
    <row r="22" spans="1:9" x14ac:dyDescent="0.2">
      <c r="A22" s="2" t="s">
        <v>23</v>
      </c>
      <c r="B22" s="2" t="s">
        <v>24</v>
      </c>
      <c r="C22" s="4">
        <v>2759.41</v>
      </c>
      <c r="D22" s="4"/>
      <c r="E22" s="4">
        <v>7000</v>
      </c>
      <c r="F22" s="4">
        <v>5000</v>
      </c>
      <c r="G22" s="5">
        <f t="shared" si="0"/>
        <v>-2000</v>
      </c>
      <c r="H22" s="121">
        <f t="shared" si="1"/>
        <v>-0.2857142857142857</v>
      </c>
      <c r="I22" s="4">
        <v>5000</v>
      </c>
    </row>
    <row r="23" spans="1:9" x14ac:dyDescent="0.2">
      <c r="A23" s="2" t="s">
        <v>25</v>
      </c>
      <c r="B23" s="2" t="s">
        <v>26</v>
      </c>
      <c r="C23" s="4">
        <v>945.08</v>
      </c>
      <c r="D23" s="4"/>
      <c r="E23" s="4">
        <v>600</v>
      </c>
      <c r="F23" s="4">
        <v>800</v>
      </c>
      <c r="G23" s="5">
        <f t="shared" si="0"/>
        <v>200</v>
      </c>
      <c r="H23" s="121">
        <f t="shared" si="1"/>
        <v>0.33333333333333331</v>
      </c>
      <c r="I23" s="4">
        <v>800</v>
      </c>
    </row>
    <row r="24" spans="1:9" x14ac:dyDescent="0.2">
      <c r="A24" s="2" t="s">
        <v>27</v>
      </c>
      <c r="B24" s="2" t="s">
        <v>28</v>
      </c>
      <c r="C24" s="4">
        <v>2334.1999999999998</v>
      </c>
      <c r="D24" s="4"/>
      <c r="E24" s="4">
        <v>800</v>
      </c>
      <c r="F24" s="4">
        <v>3000</v>
      </c>
      <c r="G24" s="5">
        <f t="shared" si="0"/>
        <v>2200</v>
      </c>
      <c r="H24" s="121">
        <f t="shared" si="1"/>
        <v>2.75</v>
      </c>
      <c r="I24" s="4">
        <v>3000</v>
      </c>
    </row>
    <row r="25" spans="1:9" x14ac:dyDescent="0.2">
      <c r="A25" s="2" t="s">
        <v>29</v>
      </c>
      <c r="B25" s="2" t="s">
        <v>30</v>
      </c>
      <c r="C25" s="4">
        <v>84769.33</v>
      </c>
      <c r="D25" s="4"/>
      <c r="E25" s="4">
        <v>110000</v>
      </c>
      <c r="F25" s="4">
        <v>100000</v>
      </c>
      <c r="G25" s="5">
        <f t="shared" si="0"/>
        <v>-10000</v>
      </c>
      <c r="H25" s="121">
        <f t="shared" si="1"/>
        <v>-9.0909090909090912E-2</v>
      </c>
      <c r="I25" s="4">
        <v>100000</v>
      </c>
    </row>
    <row r="26" spans="1:9" x14ac:dyDescent="0.2">
      <c r="A26" s="2" t="s">
        <v>573</v>
      </c>
      <c r="B26" s="2" t="s">
        <v>574</v>
      </c>
      <c r="C26" s="4">
        <v>33720.550000000003</v>
      </c>
      <c r="D26" s="4"/>
      <c r="E26" s="4">
        <v>0</v>
      </c>
      <c r="F26" s="4">
        <v>0</v>
      </c>
      <c r="G26" s="5">
        <f t="shared" si="0"/>
        <v>0</v>
      </c>
      <c r="H26" s="121" t="e">
        <f t="shared" si="1"/>
        <v>#DIV/0!</v>
      </c>
      <c r="I26" s="4">
        <v>0</v>
      </c>
    </row>
    <row r="27" spans="1:9" x14ac:dyDescent="0.2">
      <c r="A27" s="2" t="s">
        <v>670</v>
      </c>
      <c r="B27" s="2" t="s">
        <v>671</v>
      </c>
      <c r="C27" s="4">
        <v>0</v>
      </c>
      <c r="D27" s="4"/>
      <c r="E27" s="4">
        <v>0</v>
      </c>
      <c r="F27" s="4">
        <v>1457</v>
      </c>
      <c r="G27" s="5">
        <f t="shared" si="0"/>
        <v>1457</v>
      </c>
      <c r="H27" s="121" t="e">
        <f t="shared" si="1"/>
        <v>#DIV/0!</v>
      </c>
      <c r="I27" s="4">
        <v>1457</v>
      </c>
    </row>
    <row r="28" spans="1:9" x14ac:dyDescent="0.2">
      <c r="A28" s="2" t="s">
        <v>672</v>
      </c>
      <c r="B28" s="2" t="s">
        <v>673</v>
      </c>
      <c r="C28" s="4">
        <v>0</v>
      </c>
      <c r="D28" s="4"/>
      <c r="E28" s="4">
        <v>0</v>
      </c>
      <c r="F28" s="4">
        <v>2000</v>
      </c>
      <c r="G28" s="5">
        <f t="shared" si="0"/>
        <v>2000</v>
      </c>
      <c r="H28" s="121" t="e">
        <f t="shared" si="1"/>
        <v>#DIV/0!</v>
      </c>
      <c r="I28" s="4">
        <v>2000</v>
      </c>
    </row>
    <row r="29" spans="1:9" x14ac:dyDescent="0.2">
      <c r="A29" s="2" t="s">
        <v>31</v>
      </c>
      <c r="B29" s="2" t="s">
        <v>32</v>
      </c>
      <c r="C29" s="4">
        <v>73698.559999999998</v>
      </c>
      <c r="D29" s="4"/>
      <c r="E29" s="4">
        <v>57865</v>
      </c>
      <c r="F29" s="4">
        <v>62387</v>
      </c>
      <c r="G29" s="5">
        <f t="shared" si="0"/>
        <v>4522</v>
      </c>
      <c r="H29" s="121">
        <f t="shared" si="1"/>
        <v>7.8147412079841008E-2</v>
      </c>
      <c r="I29" s="4">
        <v>66277.289999999994</v>
      </c>
    </row>
    <row r="30" spans="1:9" x14ac:dyDescent="0.2">
      <c r="A30" s="2" t="s">
        <v>33</v>
      </c>
      <c r="B30" s="2" t="s">
        <v>34</v>
      </c>
      <c r="C30" s="4">
        <v>0</v>
      </c>
      <c r="D30" s="4"/>
      <c r="E30" s="4">
        <v>2000</v>
      </c>
      <c r="F30" s="4">
        <v>2000</v>
      </c>
      <c r="G30" s="5">
        <f t="shared" si="0"/>
        <v>0</v>
      </c>
      <c r="H30" s="121">
        <f t="shared" si="1"/>
        <v>0</v>
      </c>
      <c r="I30" s="4">
        <v>2000</v>
      </c>
    </row>
    <row r="31" spans="1:9" x14ac:dyDescent="0.2">
      <c r="A31" s="2" t="s">
        <v>35</v>
      </c>
      <c r="B31" s="2" t="s">
        <v>36</v>
      </c>
      <c r="C31" s="4">
        <v>7145.18</v>
      </c>
      <c r="D31" s="4"/>
      <c r="E31" s="4">
        <v>0</v>
      </c>
      <c r="F31" s="4">
        <v>1000</v>
      </c>
      <c r="G31" s="5">
        <f t="shared" si="0"/>
        <v>1000</v>
      </c>
      <c r="H31" s="121" t="e">
        <f t="shared" si="1"/>
        <v>#DIV/0!</v>
      </c>
      <c r="I31" s="4">
        <v>1000</v>
      </c>
    </row>
    <row r="32" spans="1:9" x14ac:dyDescent="0.2">
      <c r="A32" s="2" t="s">
        <v>37</v>
      </c>
      <c r="B32" s="2" t="s">
        <v>38</v>
      </c>
      <c r="C32" s="14">
        <v>10117.870000000001</v>
      </c>
      <c r="D32" s="4"/>
      <c r="E32" s="14">
        <v>10350</v>
      </c>
      <c r="F32" s="14">
        <v>10350</v>
      </c>
      <c r="G32" s="21">
        <f t="shared" si="0"/>
        <v>0</v>
      </c>
      <c r="H32" s="122">
        <f t="shared" si="1"/>
        <v>0</v>
      </c>
      <c r="I32" s="14">
        <v>10350</v>
      </c>
    </row>
    <row r="33" spans="1:9" x14ac:dyDescent="0.2">
      <c r="B33" s="2" t="s">
        <v>538</v>
      </c>
      <c r="C33" s="18">
        <f>SUM(C8:C32)</f>
        <v>273288</v>
      </c>
      <c r="D33" s="4"/>
      <c r="E33" s="18">
        <f>SUM(E8:E32)</f>
        <v>246617</v>
      </c>
      <c r="F33" s="18">
        <f>SUM(F8:F32)</f>
        <v>263682</v>
      </c>
      <c r="G33" s="52">
        <f t="shared" si="0"/>
        <v>17065</v>
      </c>
      <c r="H33" s="123">
        <f t="shared" si="1"/>
        <v>6.9196365214076891E-2</v>
      </c>
      <c r="I33" s="18">
        <f>SUM(I8:I32)</f>
        <v>267572.28999999998</v>
      </c>
    </row>
    <row r="34" spans="1:9" x14ac:dyDescent="0.2">
      <c r="B34" s="2"/>
      <c r="C34" s="29"/>
      <c r="D34" s="4"/>
      <c r="E34" s="29"/>
      <c r="F34" s="29"/>
      <c r="G34" s="8"/>
      <c r="H34" s="122"/>
      <c r="I34" s="29"/>
    </row>
    <row r="35" spans="1:9" x14ac:dyDescent="0.2">
      <c r="A35" s="28" t="s">
        <v>540</v>
      </c>
      <c r="B35" s="2"/>
      <c r="C35" s="3"/>
      <c r="D35" s="4"/>
      <c r="E35" s="3"/>
      <c r="F35" s="3"/>
      <c r="G35" s="5"/>
      <c r="I35" s="3"/>
    </row>
    <row r="36" spans="1:9" x14ac:dyDescent="0.2">
      <c r="A36" s="2" t="s">
        <v>39</v>
      </c>
      <c r="B36" s="2" t="s">
        <v>40</v>
      </c>
      <c r="C36" s="4">
        <v>650</v>
      </c>
      <c r="D36" s="4"/>
      <c r="E36" s="4">
        <v>1250</v>
      </c>
      <c r="F36" s="4">
        <v>500</v>
      </c>
      <c r="G36" s="5">
        <f t="shared" si="0"/>
        <v>-750</v>
      </c>
      <c r="H36" s="121">
        <f t="shared" si="1"/>
        <v>-0.6</v>
      </c>
      <c r="I36" s="4">
        <v>500</v>
      </c>
    </row>
    <row r="37" spans="1:9" x14ac:dyDescent="0.2">
      <c r="A37" s="2" t="s">
        <v>41</v>
      </c>
      <c r="B37" s="2" t="s">
        <v>42</v>
      </c>
      <c r="C37" s="4">
        <v>1877.02</v>
      </c>
      <c r="D37" s="4"/>
      <c r="E37" s="4">
        <v>1960</v>
      </c>
      <c r="F37" s="4">
        <v>400</v>
      </c>
      <c r="G37" s="5">
        <f t="shared" si="0"/>
        <v>-1560</v>
      </c>
      <c r="H37" s="121">
        <f t="shared" si="1"/>
        <v>-0.79591836734693877</v>
      </c>
      <c r="I37" s="4">
        <v>400</v>
      </c>
    </row>
    <row r="38" spans="1:9" x14ac:dyDescent="0.2">
      <c r="A38" s="2" t="s">
        <v>43</v>
      </c>
      <c r="B38" s="2" t="s">
        <v>44</v>
      </c>
      <c r="C38" s="4">
        <v>5311.71</v>
      </c>
      <c r="D38" s="4"/>
      <c r="E38" s="4">
        <v>3835</v>
      </c>
      <c r="F38" s="4">
        <v>2000</v>
      </c>
      <c r="G38" s="5">
        <f t="shared" si="0"/>
        <v>-1835</v>
      </c>
      <c r="H38" s="121">
        <f t="shared" si="1"/>
        <v>-0.4784876140808344</v>
      </c>
      <c r="I38" s="4">
        <v>2000</v>
      </c>
    </row>
    <row r="39" spans="1:9" x14ac:dyDescent="0.2">
      <c r="A39" s="2" t="s">
        <v>45</v>
      </c>
      <c r="B39" s="2" t="s">
        <v>46</v>
      </c>
      <c r="C39" s="4">
        <v>201.67</v>
      </c>
      <c r="D39" s="4"/>
      <c r="E39" s="4">
        <v>1</v>
      </c>
      <c r="F39" s="4">
        <v>120</v>
      </c>
      <c r="G39" s="5">
        <f t="shared" si="0"/>
        <v>119</v>
      </c>
      <c r="H39" s="121">
        <f t="shared" si="1"/>
        <v>119</v>
      </c>
      <c r="I39" s="4">
        <v>120</v>
      </c>
    </row>
    <row r="40" spans="1:9" x14ac:dyDescent="0.2">
      <c r="A40" s="2" t="s">
        <v>47</v>
      </c>
      <c r="B40" s="2" t="s">
        <v>588</v>
      </c>
      <c r="C40" s="4">
        <v>125</v>
      </c>
      <c r="D40" s="4"/>
      <c r="E40" s="4">
        <v>100</v>
      </c>
      <c r="F40" s="4">
        <v>1</v>
      </c>
      <c r="G40" s="5">
        <f t="shared" si="0"/>
        <v>-99</v>
      </c>
      <c r="H40" s="121">
        <f t="shared" si="1"/>
        <v>-0.99</v>
      </c>
      <c r="I40" s="4">
        <v>1</v>
      </c>
    </row>
    <row r="41" spans="1:9" x14ac:dyDescent="0.2">
      <c r="A41" s="2" t="s">
        <v>589</v>
      </c>
      <c r="B41" s="2" t="s">
        <v>590</v>
      </c>
      <c r="C41" s="4">
        <v>0</v>
      </c>
      <c r="D41" s="4"/>
      <c r="E41" s="4">
        <v>0</v>
      </c>
      <c r="F41" s="4">
        <v>2400</v>
      </c>
      <c r="G41" s="5">
        <f t="shared" si="0"/>
        <v>2400</v>
      </c>
      <c r="H41" s="121" t="e">
        <f t="shared" si="1"/>
        <v>#DIV/0!</v>
      </c>
      <c r="I41" s="4">
        <v>2400</v>
      </c>
    </row>
    <row r="42" spans="1:9" x14ac:dyDescent="0.2">
      <c r="A42" s="2" t="s">
        <v>591</v>
      </c>
      <c r="B42" s="2" t="s">
        <v>592</v>
      </c>
      <c r="C42" s="4">
        <v>0</v>
      </c>
      <c r="D42" s="4"/>
      <c r="E42" s="4">
        <v>0</v>
      </c>
      <c r="F42" s="4">
        <v>1</v>
      </c>
      <c r="G42" s="5">
        <f t="shared" si="0"/>
        <v>1</v>
      </c>
      <c r="H42" s="121" t="e">
        <f t="shared" si="1"/>
        <v>#DIV/0!</v>
      </c>
      <c r="I42" s="4">
        <v>1</v>
      </c>
    </row>
    <row r="43" spans="1:9" x14ac:dyDescent="0.2">
      <c r="A43" s="2" t="s">
        <v>48</v>
      </c>
      <c r="B43" s="2" t="s">
        <v>49</v>
      </c>
      <c r="C43" s="4">
        <v>0</v>
      </c>
      <c r="D43" s="4"/>
      <c r="E43" s="4">
        <v>1</v>
      </c>
      <c r="F43" s="4">
        <v>50</v>
      </c>
      <c r="G43" s="5">
        <f t="shared" si="0"/>
        <v>49</v>
      </c>
      <c r="H43" s="121">
        <f t="shared" si="1"/>
        <v>49</v>
      </c>
      <c r="I43" s="4">
        <v>50</v>
      </c>
    </row>
    <row r="44" spans="1:9" x14ac:dyDescent="0.2">
      <c r="A44" s="2" t="s">
        <v>50</v>
      </c>
      <c r="B44" s="2" t="s">
        <v>51</v>
      </c>
      <c r="C44" s="4">
        <v>86.86</v>
      </c>
      <c r="D44" s="4"/>
      <c r="E44" s="4">
        <v>150</v>
      </c>
      <c r="F44" s="4">
        <v>150</v>
      </c>
      <c r="G44" s="5">
        <f t="shared" si="0"/>
        <v>0</v>
      </c>
      <c r="H44" s="121">
        <f t="shared" si="1"/>
        <v>0</v>
      </c>
      <c r="I44" s="4">
        <v>150</v>
      </c>
    </row>
    <row r="45" spans="1:9" x14ac:dyDescent="0.2">
      <c r="A45" s="2" t="s">
        <v>52</v>
      </c>
      <c r="B45" s="2" t="s">
        <v>53</v>
      </c>
      <c r="C45" s="4">
        <v>105.15</v>
      </c>
      <c r="D45" s="4"/>
      <c r="E45" s="4">
        <v>250</v>
      </c>
      <c r="F45" s="4">
        <v>100</v>
      </c>
      <c r="G45" s="5">
        <f t="shared" si="0"/>
        <v>-150</v>
      </c>
      <c r="H45" s="121">
        <f t="shared" si="1"/>
        <v>-0.6</v>
      </c>
      <c r="I45" s="4">
        <v>100</v>
      </c>
    </row>
    <row r="46" spans="1:9" x14ac:dyDescent="0.2">
      <c r="A46" s="2" t="s">
        <v>54</v>
      </c>
      <c r="B46" s="2" t="s">
        <v>55</v>
      </c>
      <c r="C46" s="4">
        <v>430.31</v>
      </c>
      <c r="D46" s="4"/>
      <c r="E46" s="4">
        <v>600</v>
      </c>
      <c r="F46" s="4">
        <v>150</v>
      </c>
      <c r="G46" s="5">
        <f t="shared" si="0"/>
        <v>-450</v>
      </c>
      <c r="H46" s="121">
        <f t="shared" si="1"/>
        <v>-0.75</v>
      </c>
      <c r="I46" s="4">
        <v>150</v>
      </c>
    </row>
    <row r="47" spans="1:9" x14ac:dyDescent="0.2">
      <c r="A47" s="2" t="s">
        <v>56</v>
      </c>
      <c r="B47" s="2" t="s">
        <v>57</v>
      </c>
      <c r="C47" s="19">
        <v>109.8</v>
      </c>
      <c r="D47" s="4"/>
      <c r="E47" s="19">
        <v>100</v>
      </c>
      <c r="F47" s="19">
        <v>125</v>
      </c>
      <c r="G47" s="5">
        <f t="shared" si="0"/>
        <v>25</v>
      </c>
      <c r="H47" s="121">
        <f t="shared" si="1"/>
        <v>0.25</v>
      </c>
      <c r="I47" s="19">
        <v>125</v>
      </c>
    </row>
    <row r="48" spans="1:9" x14ac:dyDescent="0.2">
      <c r="A48" s="2"/>
      <c r="B48" s="2" t="s">
        <v>538</v>
      </c>
      <c r="C48" s="18">
        <f>SUM(C36:C47)</f>
        <v>8897.5199999999986</v>
      </c>
      <c r="D48" s="4"/>
      <c r="E48" s="18">
        <f>SUM(E36:E47)</f>
        <v>8247</v>
      </c>
      <c r="F48" s="18">
        <f>SUM(F36:F47)</f>
        <v>5997</v>
      </c>
      <c r="G48" s="18">
        <f>SUM(G36:G47)</f>
        <v>-2250</v>
      </c>
      <c r="H48" s="121">
        <f t="shared" si="1"/>
        <v>-0.27282648235722079</v>
      </c>
      <c r="I48" s="18">
        <f>SUM(I36:I47)</f>
        <v>5997</v>
      </c>
    </row>
    <row r="49" spans="1:9" x14ac:dyDescent="0.2">
      <c r="A49" s="2"/>
      <c r="B49" s="2"/>
      <c r="C49" s="29"/>
      <c r="D49" s="4"/>
      <c r="E49" s="29"/>
      <c r="F49" s="29"/>
      <c r="G49" s="30"/>
      <c r="I49" s="29"/>
    </row>
    <row r="50" spans="1:9" x14ac:dyDescent="0.2">
      <c r="A50" s="28" t="s">
        <v>541</v>
      </c>
      <c r="B50" s="2"/>
      <c r="C50" s="3"/>
      <c r="D50" s="4"/>
      <c r="E50" s="3"/>
      <c r="F50" s="3"/>
      <c r="G50" s="5"/>
      <c r="I50" s="3"/>
    </row>
    <row r="51" spans="1:9" x14ac:dyDescent="0.2">
      <c r="A51" s="2" t="s">
        <v>58</v>
      </c>
      <c r="B51" s="2" t="s">
        <v>59</v>
      </c>
      <c r="C51" s="4">
        <v>55075.85</v>
      </c>
      <c r="D51" s="4"/>
      <c r="E51" s="4">
        <v>54210</v>
      </c>
      <c r="F51" s="4">
        <v>56337</v>
      </c>
      <c r="G51" s="5">
        <f t="shared" si="0"/>
        <v>2127</v>
      </c>
      <c r="H51" s="121">
        <f t="shared" si="1"/>
        <v>3.9236303265080243E-2</v>
      </c>
      <c r="I51" s="4">
        <v>56337</v>
      </c>
    </row>
    <row r="52" spans="1:9" x14ac:dyDescent="0.2">
      <c r="A52" s="2" t="s">
        <v>60</v>
      </c>
      <c r="B52" s="2" t="s">
        <v>593</v>
      </c>
      <c r="C52" s="4">
        <v>6798</v>
      </c>
      <c r="D52" s="4"/>
      <c r="E52" s="4">
        <v>7400</v>
      </c>
      <c r="F52" s="4">
        <v>1</v>
      </c>
      <c r="G52" s="5">
        <f t="shared" si="0"/>
        <v>-7399</v>
      </c>
      <c r="H52" s="121">
        <f t="shared" si="1"/>
        <v>-0.99986486486486481</v>
      </c>
      <c r="I52" s="4">
        <v>1</v>
      </c>
    </row>
    <row r="53" spans="1:9" x14ac:dyDescent="0.2">
      <c r="A53" s="2" t="s">
        <v>595</v>
      </c>
      <c r="B53" s="2" t="s">
        <v>596</v>
      </c>
      <c r="C53" s="4">
        <v>0</v>
      </c>
      <c r="D53" s="4"/>
      <c r="E53" s="4">
        <v>0</v>
      </c>
      <c r="F53" s="4">
        <v>7660</v>
      </c>
      <c r="G53" s="5">
        <f t="shared" si="0"/>
        <v>7660</v>
      </c>
      <c r="H53" s="121" t="e">
        <f t="shared" si="1"/>
        <v>#DIV/0!</v>
      </c>
      <c r="I53" s="4">
        <v>7660</v>
      </c>
    </row>
    <row r="54" spans="1:9" x14ac:dyDescent="0.2">
      <c r="A54" s="2" t="s">
        <v>594</v>
      </c>
      <c r="B54" s="2" t="s">
        <v>597</v>
      </c>
      <c r="C54" s="4">
        <v>0</v>
      </c>
      <c r="D54" s="4"/>
      <c r="E54" s="4">
        <v>0</v>
      </c>
      <c r="F54" s="4">
        <v>1</v>
      </c>
      <c r="G54" s="5">
        <f t="shared" si="0"/>
        <v>1</v>
      </c>
      <c r="H54" s="121" t="e">
        <f t="shared" si="1"/>
        <v>#DIV/0!</v>
      </c>
      <c r="I54" s="4">
        <v>1</v>
      </c>
    </row>
    <row r="55" spans="1:9" x14ac:dyDescent="0.2">
      <c r="A55" s="2" t="s">
        <v>61</v>
      </c>
      <c r="B55" s="2" t="s">
        <v>62</v>
      </c>
      <c r="C55" s="4">
        <v>0</v>
      </c>
      <c r="D55" s="4"/>
      <c r="E55" s="4">
        <v>50</v>
      </c>
      <c r="F55" s="4">
        <v>75</v>
      </c>
      <c r="G55" s="5">
        <f t="shared" si="0"/>
        <v>25</v>
      </c>
      <c r="H55" s="121">
        <f t="shared" si="1"/>
        <v>0.5</v>
      </c>
      <c r="I55" s="4">
        <v>75</v>
      </c>
    </row>
    <row r="56" spans="1:9" x14ac:dyDescent="0.2">
      <c r="A56" s="2" t="s">
        <v>63</v>
      </c>
      <c r="B56" s="2" t="s">
        <v>64</v>
      </c>
      <c r="C56" s="4">
        <v>32157.47</v>
      </c>
      <c r="D56" s="4"/>
      <c r="E56" s="4">
        <v>27840</v>
      </c>
      <c r="F56" s="4">
        <v>25000</v>
      </c>
      <c r="G56" s="5">
        <f t="shared" si="0"/>
        <v>-2840</v>
      </c>
      <c r="H56" s="121">
        <f t="shared" si="1"/>
        <v>-0.10201149425287356</v>
      </c>
      <c r="I56" s="4">
        <v>25000</v>
      </c>
    </row>
    <row r="57" spans="1:9" x14ac:dyDescent="0.2">
      <c r="A57" s="2" t="s">
        <v>65</v>
      </c>
      <c r="B57" s="2" t="s">
        <v>66</v>
      </c>
      <c r="C57" s="4">
        <v>750</v>
      </c>
      <c r="D57" s="4"/>
      <c r="E57" s="4">
        <v>1500</v>
      </c>
      <c r="F57" s="4">
        <v>1500</v>
      </c>
      <c r="G57" s="5">
        <f t="shared" si="0"/>
        <v>0</v>
      </c>
      <c r="H57" s="121">
        <f t="shared" si="1"/>
        <v>0</v>
      </c>
      <c r="I57" s="4">
        <v>1500</v>
      </c>
    </row>
    <row r="58" spans="1:9" x14ac:dyDescent="0.2">
      <c r="A58" s="2" t="s">
        <v>67</v>
      </c>
      <c r="B58" s="2" t="s">
        <v>68</v>
      </c>
      <c r="C58" s="4">
        <v>34660.519999999997</v>
      </c>
      <c r="D58" s="4"/>
      <c r="E58" s="4">
        <v>30000</v>
      </c>
      <c r="F58" s="4">
        <v>30000</v>
      </c>
      <c r="G58" s="5">
        <f t="shared" si="0"/>
        <v>0</v>
      </c>
      <c r="H58" s="121">
        <f t="shared" si="1"/>
        <v>0</v>
      </c>
      <c r="I58" s="4">
        <v>30000</v>
      </c>
    </row>
    <row r="59" spans="1:9" x14ac:dyDescent="0.2">
      <c r="A59" s="2" t="s">
        <v>69</v>
      </c>
      <c r="B59" s="2" t="s">
        <v>598</v>
      </c>
      <c r="C59" s="4">
        <v>12900</v>
      </c>
      <c r="D59" s="4"/>
      <c r="E59" s="4">
        <v>3600</v>
      </c>
      <c r="F59" s="4">
        <v>250</v>
      </c>
      <c r="G59" s="5">
        <f t="shared" si="0"/>
        <v>-3350</v>
      </c>
      <c r="H59" s="121">
        <f t="shared" si="1"/>
        <v>-0.93055555555555558</v>
      </c>
      <c r="I59" s="4">
        <v>250</v>
      </c>
    </row>
    <row r="60" spans="1:9" x14ac:dyDescent="0.2">
      <c r="A60" s="2" t="s">
        <v>599</v>
      </c>
      <c r="B60" s="2" t="s">
        <v>601</v>
      </c>
      <c r="C60" s="4">
        <v>0</v>
      </c>
      <c r="D60" s="4"/>
      <c r="E60" s="4">
        <v>0</v>
      </c>
      <c r="F60" s="4">
        <v>3651</v>
      </c>
      <c r="G60" s="5">
        <f t="shared" si="0"/>
        <v>3651</v>
      </c>
      <c r="H60" s="121" t="e">
        <f t="shared" si="1"/>
        <v>#DIV/0!</v>
      </c>
      <c r="I60" s="4">
        <v>3651</v>
      </c>
    </row>
    <row r="61" spans="1:9" x14ac:dyDescent="0.2">
      <c r="A61" s="2" t="s">
        <v>600</v>
      </c>
      <c r="B61" s="2" t="s">
        <v>602</v>
      </c>
      <c r="C61" s="4">
        <v>0</v>
      </c>
      <c r="D61" s="4"/>
      <c r="E61" s="4">
        <v>0</v>
      </c>
      <c r="F61" s="4">
        <v>1</v>
      </c>
      <c r="G61" s="5">
        <f t="shared" si="0"/>
        <v>1</v>
      </c>
      <c r="H61" s="121" t="e">
        <f t="shared" si="1"/>
        <v>#DIV/0!</v>
      </c>
      <c r="I61" s="4">
        <v>1</v>
      </c>
    </row>
    <row r="62" spans="1:9" x14ac:dyDescent="0.2">
      <c r="A62" s="2" t="s">
        <v>70</v>
      </c>
      <c r="B62" s="2" t="s">
        <v>71</v>
      </c>
      <c r="C62" s="4">
        <v>759.64</v>
      </c>
      <c r="D62" s="4"/>
      <c r="E62" s="4">
        <v>1500</v>
      </c>
      <c r="F62" s="4">
        <v>1500</v>
      </c>
      <c r="G62" s="5">
        <f t="shared" si="0"/>
        <v>0</v>
      </c>
      <c r="H62" s="121">
        <f t="shared" si="1"/>
        <v>0</v>
      </c>
      <c r="I62" s="4">
        <v>1500</v>
      </c>
    </row>
    <row r="63" spans="1:9" x14ac:dyDescent="0.2">
      <c r="A63" s="2" t="s">
        <v>72</v>
      </c>
      <c r="B63" s="2" t="s">
        <v>73</v>
      </c>
      <c r="C63" s="4">
        <v>555.16</v>
      </c>
      <c r="D63" s="4"/>
      <c r="E63" s="4">
        <v>875</v>
      </c>
      <c r="F63" s="4">
        <v>600</v>
      </c>
      <c r="G63" s="5">
        <f t="shared" si="0"/>
        <v>-275</v>
      </c>
      <c r="H63" s="121">
        <f t="shared" si="1"/>
        <v>-0.31428571428571428</v>
      </c>
      <c r="I63" s="4">
        <v>600</v>
      </c>
    </row>
    <row r="64" spans="1:9" x14ac:dyDescent="0.2">
      <c r="A64" s="2" t="s">
        <v>74</v>
      </c>
      <c r="B64" s="2" t="s">
        <v>75</v>
      </c>
      <c r="C64" s="4">
        <v>248.52</v>
      </c>
      <c r="D64" s="4"/>
      <c r="E64" s="4">
        <v>691</v>
      </c>
      <c r="F64" s="4">
        <v>300</v>
      </c>
      <c r="G64" s="5">
        <f t="shared" si="0"/>
        <v>-391</v>
      </c>
      <c r="H64" s="121">
        <f t="shared" si="1"/>
        <v>-0.56584659913169322</v>
      </c>
      <c r="I64" s="4">
        <v>300</v>
      </c>
    </row>
    <row r="65" spans="1:9" x14ac:dyDescent="0.2">
      <c r="A65" s="2" t="s">
        <v>76</v>
      </c>
      <c r="B65" s="2" t="s">
        <v>77</v>
      </c>
      <c r="C65" s="4">
        <v>4481.37</v>
      </c>
      <c r="D65" s="4"/>
      <c r="E65" s="4">
        <v>3750</v>
      </c>
      <c r="F65" s="4">
        <v>4000</v>
      </c>
      <c r="G65" s="5">
        <f t="shared" si="0"/>
        <v>250</v>
      </c>
      <c r="H65" s="121">
        <f t="shared" si="1"/>
        <v>6.6666666666666666E-2</v>
      </c>
      <c r="I65" s="4">
        <v>4000</v>
      </c>
    </row>
    <row r="66" spans="1:9" x14ac:dyDescent="0.2">
      <c r="A66" s="2" t="s">
        <v>78</v>
      </c>
      <c r="B66" s="2" t="s">
        <v>79</v>
      </c>
      <c r="C66" s="4">
        <v>954.06</v>
      </c>
      <c r="D66" s="4"/>
      <c r="E66" s="4">
        <v>80</v>
      </c>
      <c r="F66" s="4">
        <v>1000</v>
      </c>
      <c r="G66" s="5">
        <f t="shared" si="0"/>
        <v>920</v>
      </c>
      <c r="H66" s="121">
        <f t="shared" si="1"/>
        <v>11.5</v>
      </c>
      <c r="I66" s="4">
        <v>1000</v>
      </c>
    </row>
    <row r="67" spans="1:9" x14ac:dyDescent="0.2">
      <c r="A67" s="2" t="s">
        <v>80</v>
      </c>
      <c r="B67" s="2" t="s">
        <v>603</v>
      </c>
      <c r="C67" s="4">
        <v>750</v>
      </c>
      <c r="D67" s="4"/>
      <c r="E67" s="4">
        <v>750</v>
      </c>
      <c r="F67" s="4">
        <v>750</v>
      </c>
      <c r="G67" s="5">
        <f t="shared" si="0"/>
        <v>0</v>
      </c>
      <c r="H67" s="121">
        <f t="shared" si="1"/>
        <v>0</v>
      </c>
      <c r="I67" s="4">
        <v>750</v>
      </c>
    </row>
    <row r="68" spans="1:9" x14ac:dyDescent="0.2">
      <c r="A68" s="2" t="s">
        <v>81</v>
      </c>
      <c r="B68" s="2" t="s">
        <v>82</v>
      </c>
      <c r="C68" s="4">
        <v>4829.12</v>
      </c>
      <c r="D68" s="4"/>
      <c r="E68" s="4">
        <v>4750</v>
      </c>
      <c r="F68" s="4">
        <v>4750</v>
      </c>
      <c r="G68" s="5">
        <f t="shared" si="0"/>
        <v>0</v>
      </c>
      <c r="H68" s="121">
        <f t="shared" si="1"/>
        <v>0</v>
      </c>
      <c r="I68" s="4">
        <v>4750</v>
      </c>
    </row>
    <row r="69" spans="1:9" x14ac:dyDescent="0.2">
      <c r="A69" s="2" t="s">
        <v>83</v>
      </c>
      <c r="B69" s="2" t="s">
        <v>84</v>
      </c>
      <c r="C69" s="4">
        <v>29086.36</v>
      </c>
      <c r="D69" s="4"/>
      <c r="E69" s="4">
        <v>34855</v>
      </c>
      <c r="F69" s="4">
        <v>34855</v>
      </c>
      <c r="G69" s="5">
        <f t="shared" si="0"/>
        <v>0</v>
      </c>
      <c r="H69" s="121">
        <f t="shared" si="1"/>
        <v>0</v>
      </c>
      <c r="I69" s="4">
        <v>34855</v>
      </c>
    </row>
    <row r="70" spans="1:9" x14ac:dyDescent="0.2">
      <c r="A70" s="2" t="s">
        <v>85</v>
      </c>
      <c r="B70" s="2" t="s">
        <v>86</v>
      </c>
      <c r="C70" s="4">
        <v>51334.45</v>
      </c>
      <c r="D70" s="4"/>
      <c r="E70" s="4">
        <v>49929</v>
      </c>
      <c r="F70" s="4">
        <v>51427</v>
      </c>
      <c r="G70" s="5">
        <f t="shared" si="0"/>
        <v>1498</v>
      </c>
      <c r="H70" s="121">
        <f t="shared" si="1"/>
        <v>3.0002603697250094E-2</v>
      </c>
      <c r="I70" s="4">
        <v>51202</v>
      </c>
    </row>
    <row r="71" spans="1:9" x14ac:dyDescent="0.2">
      <c r="A71" s="2" t="s">
        <v>87</v>
      </c>
      <c r="B71" s="2" t="s">
        <v>604</v>
      </c>
      <c r="C71" s="4">
        <v>4383</v>
      </c>
      <c r="D71" s="4"/>
      <c r="E71" s="4">
        <v>4383</v>
      </c>
      <c r="F71" s="4">
        <v>1</v>
      </c>
      <c r="G71" s="5">
        <f t="shared" si="0"/>
        <v>-4382</v>
      </c>
      <c r="H71" s="121">
        <f t="shared" si="1"/>
        <v>-0.99977184576773903</v>
      </c>
      <c r="I71" s="4">
        <v>1</v>
      </c>
    </row>
    <row r="72" spans="1:9" x14ac:dyDescent="0.2">
      <c r="A72" s="2" t="s">
        <v>605</v>
      </c>
      <c r="B72" s="2" t="s">
        <v>607</v>
      </c>
      <c r="C72" s="4">
        <v>0</v>
      </c>
      <c r="D72" s="4"/>
      <c r="E72" s="4">
        <v>0</v>
      </c>
      <c r="F72" s="4">
        <v>4572</v>
      </c>
      <c r="G72" s="5">
        <f t="shared" si="0"/>
        <v>4572</v>
      </c>
      <c r="H72" s="121" t="e">
        <f t="shared" si="1"/>
        <v>#DIV/0!</v>
      </c>
      <c r="I72" s="4">
        <v>4572</v>
      </c>
    </row>
    <row r="73" spans="1:9" x14ac:dyDescent="0.2">
      <c r="A73" s="2" t="s">
        <v>606</v>
      </c>
      <c r="B73" s="2" t="s">
        <v>608</v>
      </c>
      <c r="C73" s="4">
        <v>0</v>
      </c>
      <c r="D73" s="4"/>
      <c r="E73" s="4">
        <v>0</v>
      </c>
      <c r="F73" s="4">
        <v>1</v>
      </c>
      <c r="G73" s="5">
        <f t="shared" si="0"/>
        <v>1</v>
      </c>
      <c r="H73" s="121" t="e">
        <f t="shared" si="1"/>
        <v>#DIV/0!</v>
      </c>
      <c r="I73" s="4">
        <v>1</v>
      </c>
    </row>
    <row r="74" spans="1:9" x14ac:dyDescent="0.2">
      <c r="A74" s="2" t="s">
        <v>88</v>
      </c>
      <c r="B74" s="2" t="s">
        <v>89</v>
      </c>
      <c r="C74" s="4">
        <v>0</v>
      </c>
      <c r="D74" s="4"/>
      <c r="E74" s="4">
        <v>25</v>
      </c>
      <c r="F74" s="4">
        <v>25</v>
      </c>
      <c r="G74" s="5">
        <f t="shared" si="0"/>
        <v>0</v>
      </c>
      <c r="H74" s="121">
        <f t="shared" si="1"/>
        <v>0</v>
      </c>
      <c r="I74" s="4">
        <v>25</v>
      </c>
    </row>
    <row r="75" spans="1:9" x14ac:dyDescent="0.2">
      <c r="A75" s="2" t="s">
        <v>90</v>
      </c>
      <c r="B75" s="2" t="s">
        <v>91</v>
      </c>
      <c r="C75" s="4">
        <v>939.62</v>
      </c>
      <c r="D75" s="4"/>
      <c r="E75" s="4">
        <v>900</v>
      </c>
      <c r="F75" s="4">
        <v>1000</v>
      </c>
      <c r="G75" s="5">
        <f t="shared" si="0"/>
        <v>100</v>
      </c>
      <c r="H75" s="121">
        <f t="shared" si="1"/>
        <v>0.1111111111111111</v>
      </c>
      <c r="I75" s="4">
        <v>1000</v>
      </c>
    </row>
    <row r="76" spans="1:9" x14ac:dyDescent="0.2">
      <c r="A76" s="2" t="s">
        <v>92</v>
      </c>
      <c r="B76" s="2" t="s">
        <v>93</v>
      </c>
      <c r="C76" s="4">
        <v>1242.01</v>
      </c>
      <c r="D76" s="4"/>
      <c r="E76" s="4">
        <v>1500</v>
      </c>
      <c r="F76" s="4">
        <v>1250</v>
      </c>
      <c r="G76" s="5">
        <f t="shared" si="0"/>
        <v>-250</v>
      </c>
      <c r="H76" s="121">
        <f t="shared" si="1"/>
        <v>-0.16666666666666666</v>
      </c>
      <c r="I76" s="4">
        <v>1250</v>
      </c>
    </row>
    <row r="77" spans="1:9" x14ac:dyDescent="0.2">
      <c r="A77" s="2" t="s">
        <v>94</v>
      </c>
      <c r="B77" s="2" t="s">
        <v>95</v>
      </c>
      <c r="C77" s="4">
        <v>26.8</v>
      </c>
      <c r="D77" s="4"/>
      <c r="E77" s="4">
        <v>130</v>
      </c>
      <c r="F77" s="4">
        <v>50</v>
      </c>
      <c r="G77" s="5">
        <f t="shared" si="0"/>
        <v>-80</v>
      </c>
      <c r="H77" s="121">
        <f t="shared" si="1"/>
        <v>-0.61538461538461542</v>
      </c>
      <c r="I77" s="4">
        <v>50</v>
      </c>
    </row>
    <row r="78" spans="1:9" x14ac:dyDescent="0.2">
      <c r="A78" s="2" t="s">
        <v>96</v>
      </c>
      <c r="B78" s="2" t="s">
        <v>97</v>
      </c>
      <c r="C78" s="4">
        <v>10.5</v>
      </c>
      <c r="D78" s="4"/>
      <c r="E78" s="4">
        <v>11</v>
      </c>
      <c r="F78" s="4">
        <v>11</v>
      </c>
      <c r="G78" s="5">
        <f t="shared" si="0"/>
        <v>0</v>
      </c>
      <c r="H78" s="121">
        <f t="shared" si="1"/>
        <v>0</v>
      </c>
      <c r="I78" s="4">
        <v>11</v>
      </c>
    </row>
    <row r="79" spans="1:9" x14ac:dyDescent="0.2">
      <c r="A79" s="2" t="s">
        <v>98</v>
      </c>
      <c r="B79" s="2" t="s">
        <v>99</v>
      </c>
      <c r="C79" s="4">
        <v>150</v>
      </c>
      <c r="D79" s="4"/>
      <c r="E79" s="4">
        <v>410</v>
      </c>
      <c r="F79" s="4">
        <v>160</v>
      </c>
      <c r="G79" s="5">
        <f t="shared" si="0"/>
        <v>-250</v>
      </c>
      <c r="H79" s="121">
        <f t="shared" si="1"/>
        <v>-0.6097560975609756</v>
      </c>
      <c r="I79" s="4">
        <v>160</v>
      </c>
    </row>
    <row r="80" spans="1:9" x14ac:dyDescent="0.2">
      <c r="A80" s="2" t="s">
        <v>100</v>
      </c>
      <c r="B80" s="2" t="s">
        <v>101</v>
      </c>
      <c r="C80" s="4">
        <v>699</v>
      </c>
      <c r="D80" s="4"/>
      <c r="E80" s="4">
        <v>700</v>
      </c>
      <c r="F80" s="4">
        <v>700</v>
      </c>
      <c r="G80" s="5">
        <f t="shared" si="0"/>
        <v>0</v>
      </c>
      <c r="H80" s="121">
        <f t="shared" si="1"/>
        <v>0</v>
      </c>
      <c r="I80" s="4">
        <v>700</v>
      </c>
    </row>
    <row r="81" spans="1:9" x14ac:dyDescent="0.2">
      <c r="A81" s="2" t="s">
        <v>102</v>
      </c>
      <c r="B81" s="2" t="s">
        <v>103</v>
      </c>
      <c r="C81" s="19">
        <v>0</v>
      </c>
      <c r="D81" s="4"/>
      <c r="E81" s="19">
        <v>1000</v>
      </c>
      <c r="F81" s="19">
        <v>1000</v>
      </c>
      <c r="G81" s="5">
        <f t="shared" si="0"/>
        <v>0</v>
      </c>
      <c r="H81" s="121">
        <f t="shared" si="1"/>
        <v>0</v>
      </c>
      <c r="I81" s="19">
        <v>1000</v>
      </c>
    </row>
    <row r="82" spans="1:9" x14ac:dyDescent="0.2">
      <c r="A82" s="2"/>
      <c r="B82" s="2" t="s">
        <v>538</v>
      </c>
      <c r="C82" s="18">
        <f>SUM(C51:C81)</f>
        <v>242791.45</v>
      </c>
      <c r="D82" s="4"/>
      <c r="E82" s="18">
        <f>SUM(E51:E81)</f>
        <v>230839</v>
      </c>
      <c r="F82" s="18">
        <f>SUM(F51:F81)</f>
        <v>232428</v>
      </c>
      <c r="G82" s="18">
        <f>SUM(G51:G81)</f>
        <v>1589</v>
      </c>
      <c r="H82" s="121">
        <f t="shared" si="1"/>
        <v>6.8835855293083057E-3</v>
      </c>
      <c r="I82" s="18">
        <f>SUM(I51:I81)</f>
        <v>232203</v>
      </c>
    </row>
    <row r="83" spans="1:9" x14ac:dyDescent="0.2">
      <c r="B83" s="2"/>
      <c r="C83" s="3"/>
      <c r="D83" s="4"/>
      <c r="E83" s="3"/>
      <c r="F83" s="3"/>
      <c r="G83" s="5"/>
      <c r="I83" s="3"/>
    </row>
    <row r="84" spans="1:9" x14ac:dyDescent="0.2">
      <c r="A84" s="28" t="s">
        <v>542</v>
      </c>
      <c r="B84" s="2"/>
      <c r="C84" s="4"/>
      <c r="D84" s="4"/>
      <c r="E84" s="4"/>
      <c r="F84" s="4"/>
      <c r="G84" s="5"/>
      <c r="I84" s="4"/>
    </row>
    <row r="85" spans="1:9" x14ac:dyDescent="0.2">
      <c r="A85" s="2" t="s">
        <v>104</v>
      </c>
      <c r="B85" s="2" t="s">
        <v>105</v>
      </c>
      <c r="C85" s="4">
        <v>33279.480000000003</v>
      </c>
      <c r="D85" s="4"/>
      <c r="E85" s="4">
        <v>36109</v>
      </c>
      <c r="F85" s="4">
        <v>37192</v>
      </c>
      <c r="G85" s="5">
        <f t="shared" si="0"/>
        <v>1083</v>
      </c>
      <c r="H85" s="121">
        <f t="shared" si="1"/>
        <v>2.9992522639785094E-2</v>
      </c>
      <c r="I85" s="4">
        <v>37192</v>
      </c>
    </row>
    <row r="86" spans="1:9" x14ac:dyDescent="0.2">
      <c r="A86" s="2" t="s">
        <v>106</v>
      </c>
      <c r="B86" s="2" t="s">
        <v>107</v>
      </c>
      <c r="C86" s="4">
        <v>462.5</v>
      </c>
      <c r="D86" s="4"/>
      <c r="E86" s="4">
        <v>1</v>
      </c>
      <c r="F86" s="4">
        <v>32000</v>
      </c>
      <c r="G86" s="5">
        <f t="shared" si="0"/>
        <v>31999</v>
      </c>
      <c r="H86" s="121">
        <f t="shared" si="1"/>
        <v>31999</v>
      </c>
      <c r="I86" s="4">
        <v>32000</v>
      </c>
    </row>
    <row r="87" spans="1:9" x14ac:dyDescent="0.2">
      <c r="A87" s="2" t="s">
        <v>108</v>
      </c>
      <c r="B87" s="2" t="s">
        <v>109</v>
      </c>
      <c r="C87" s="4">
        <v>592.5</v>
      </c>
      <c r="D87" s="4"/>
      <c r="E87" s="4">
        <v>400</v>
      </c>
      <c r="F87" s="4">
        <v>600</v>
      </c>
      <c r="G87" s="5">
        <f t="shared" si="0"/>
        <v>200</v>
      </c>
      <c r="H87" s="121">
        <f t="shared" si="1"/>
        <v>0.5</v>
      </c>
      <c r="I87" s="4">
        <v>600</v>
      </c>
    </row>
    <row r="88" spans="1:9" x14ac:dyDescent="0.2">
      <c r="A88" s="2" t="s">
        <v>110</v>
      </c>
      <c r="B88" s="2" t="s">
        <v>111</v>
      </c>
      <c r="C88" s="4">
        <v>0</v>
      </c>
      <c r="D88" s="4"/>
      <c r="E88" s="4">
        <v>100</v>
      </c>
      <c r="F88" s="4">
        <v>100</v>
      </c>
      <c r="G88" s="5">
        <f t="shared" si="0"/>
        <v>0</v>
      </c>
      <c r="H88" s="121">
        <f t="shared" si="1"/>
        <v>0</v>
      </c>
      <c r="I88" s="4">
        <v>100</v>
      </c>
    </row>
    <row r="89" spans="1:9" x14ac:dyDescent="0.2">
      <c r="A89" s="2" t="s">
        <v>112</v>
      </c>
      <c r="B89" s="2" t="s">
        <v>113</v>
      </c>
      <c r="C89" s="4">
        <v>7200</v>
      </c>
      <c r="D89" s="4"/>
      <c r="E89" s="4">
        <v>7262.5</v>
      </c>
      <c r="F89" s="4">
        <v>7500</v>
      </c>
      <c r="G89" s="5">
        <f t="shared" si="0"/>
        <v>237.5</v>
      </c>
      <c r="H89" s="121">
        <f t="shared" si="1"/>
        <v>3.2702237521514632E-2</v>
      </c>
      <c r="I89" s="4">
        <v>7500</v>
      </c>
    </row>
    <row r="90" spans="1:9" x14ac:dyDescent="0.2">
      <c r="A90" s="2" t="s">
        <v>114</v>
      </c>
      <c r="B90" s="2" t="s">
        <v>115</v>
      </c>
      <c r="C90" s="4">
        <v>0</v>
      </c>
      <c r="D90" s="4"/>
      <c r="E90" s="4">
        <v>2500</v>
      </c>
      <c r="F90" s="4">
        <v>2500</v>
      </c>
      <c r="G90" s="5">
        <f t="shared" si="0"/>
        <v>0</v>
      </c>
      <c r="H90" s="121">
        <f t="shared" si="1"/>
        <v>0</v>
      </c>
      <c r="I90" s="4">
        <v>2500</v>
      </c>
    </row>
    <row r="91" spans="1:9" x14ac:dyDescent="0.2">
      <c r="A91" s="2" t="s">
        <v>116</v>
      </c>
      <c r="B91" s="2" t="s">
        <v>609</v>
      </c>
      <c r="C91" s="4">
        <v>3872</v>
      </c>
      <c r="D91" s="4"/>
      <c r="E91" s="4">
        <v>1</v>
      </c>
      <c r="F91" s="4">
        <v>1</v>
      </c>
      <c r="G91" s="5">
        <f t="shared" si="0"/>
        <v>0</v>
      </c>
      <c r="H91" s="121">
        <f t="shared" si="1"/>
        <v>0</v>
      </c>
      <c r="I91" s="4">
        <v>1</v>
      </c>
    </row>
    <row r="92" spans="1:9" x14ac:dyDescent="0.2">
      <c r="A92" s="2" t="s">
        <v>610</v>
      </c>
      <c r="B92" s="2" t="s">
        <v>612</v>
      </c>
      <c r="C92" s="4">
        <v>0</v>
      </c>
      <c r="D92" s="4"/>
      <c r="E92" s="4">
        <v>0</v>
      </c>
      <c r="F92" s="4">
        <v>10000</v>
      </c>
      <c r="G92" s="5">
        <f t="shared" si="0"/>
        <v>10000</v>
      </c>
      <c r="H92" s="121" t="e">
        <f t="shared" si="1"/>
        <v>#DIV/0!</v>
      </c>
      <c r="I92" s="4">
        <v>10000</v>
      </c>
    </row>
    <row r="93" spans="1:9" x14ac:dyDescent="0.2">
      <c r="A93" s="2" t="s">
        <v>611</v>
      </c>
      <c r="B93" s="2" t="s">
        <v>613</v>
      </c>
      <c r="C93" s="4">
        <v>0</v>
      </c>
      <c r="D93" s="4"/>
      <c r="E93" s="4">
        <v>0</v>
      </c>
      <c r="F93" s="4">
        <v>1</v>
      </c>
      <c r="G93" s="5">
        <f t="shared" si="0"/>
        <v>1</v>
      </c>
      <c r="H93" s="121" t="e">
        <f t="shared" si="1"/>
        <v>#DIV/0!</v>
      </c>
      <c r="I93" s="4">
        <v>1</v>
      </c>
    </row>
    <row r="94" spans="1:9" x14ac:dyDescent="0.2">
      <c r="A94" s="2" t="s">
        <v>117</v>
      </c>
      <c r="B94" s="2" t="s">
        <v>118</v>
      </c>
      <c r="C94" s="4">
        <v>287.99</v>
      </c>
      <c r="D94" s="4"/>
      <c r="E94" s="4">
        <v>200</v>
      </c>
      <c r="F94" s="4">
        <v>400</v>
      </c>
      <c r="G94" s="5">
        <f t="shared" si="0"/>
        <v>200</v>
      </c>
      <c r="H94" s="121">
        <f t="shared" si="1"/>
        <v>1</v>
      </c>
      <c r="I94" s="4">
        <v>400</v>
      </c>
    </row>
    <row r="95" spans="1:9" x14ac:dyDescent="0.2">
      <c r="A95" s="2" t="s">
        <v>119</v>
      </c>
      <c r="B95" s="2" t="s">
        <v>120</v>
      </c>
      <c r="C95" s="4">
        <v>32.619999999999997</v>
      </c>
      <c r="D95" s="4"/>
      <c r="E95" s="4">
        <v>100</v>
      </c>
      <c r="F95" s="4">
        <v>25</v>
      </c>
      <c r="G95" s="5">
        <f t="shared" ref="G95:G191" si="2">F95-E95</f>
        <v>-75</v>
      </c>
      <c r="H95" s="121">
        <f t="shared" ref="H95:H191" si="3">G95/E95</f>
        <v>-0.75</v>
      </c>
      <c r="I95" s="4">
        <v>25</v>
      </c>
    </row>
    <row r="96" spans="1:9" x14ac:dyDescent="0.2">
      <c r="A96" s="2" t="s">
        <v>121</v>
      </c>
      <c r="B96" s="2" t="s">
        <v>122</v>
      </c>
      <c r="C96" s="4">
        <v>20</v>
      </c>
      <c r="D96" s="4"/>
      <c r="E96" s="4">
        <v>500</v>
      </c>
      <c r="F96" s="4">
        <v>400</v>
      </c>
      <c r="G96" s="5">
        <f t="shared" si="2"/>
        <v>-100</v>
      </c>
      <c r="H96" s="121">
        <f t="shared" si="3"/>
        <v>-0.2</v>
      </c>
      <c r="I96" s="4">
        <v>400</v>
      </c>
    </row>
    <row r="97" spans="1:9" x14ac:dyDescent="0.2">
      <c r="A97" s="2" t="s">
        <v>123</v>
      </c>
      <c r="B97" s="2" t="s">
        <v>124</v>
      </c>
      <c r="C97" s="19">
        <v>0</v>
      </c>
      <c r="D97" s="4"/>
      <c r="E97" s="19">
        <v>100</v>
      </c>
      <c r="F97" s="19">
        <v>100</v>
      </c>
      <c r="G97" s="5">
        <f t="shared" si="2"/>
        <v>0</v>
      </c>
      <c r="H97" s="121">
        <f t="shared" si="3"/>
        <v>0</v>
      </c>
      <c r="I97" s="19">
        <v>100</v>
      </c>
    </row>
    <row r="98" spans="1:9" x14ac:dyDescent="0.2">
      <c r="A98" s="2"/>
      <c r="B98" s="2" t="s">
        <v>538</v>
      </c>
      <c r="C98" s="18">
        <f>SUM(C85:C97)</f>
        <v>45747.090000000004</v>
      </c>
      <c r="D98" s="4"/>
      <c r="E98" s="18">
        <f>SUM(E85:E97)</f>
        <v>47273.5</v>
      </c>
      <c r="F98" s="18">
        <f>SUM(F85:F97)</f>
        <v>90819</v>
      </c>
      <c r="G98" s="53">
        <f>SUM(G85:G97)</f>
        <v>43545.5</v>
      </c>
      <c r="H98" s="124">
        <f t="shared" si="3"/>
        <v>0.92113975060023057</v>
      </c>
      <c r="I98" s="18">
        <f>SUM(I85:I97)</f>
        <v>90819</v>
      </c>
    </row>
    <row r="99" spans="1:9" x14ac:dyDescent="0.2">
      <c r="A99" s="2"/>
      <c r="B99" s="2"/>
      <c r="C99" s="3"/>
      <c r="D99" s="4"/>
      <c r="E99" s="29"/>
      <c r="F99" s="29"/>
      <c r="G99" s="5"/>
      <c r="I99" s="29"/>
    </row>
    <row r="100" spans="1:9" x14ac:dyDescent="0.2">
      <c r="A100" s="28" t="s">
        <v>543</v>
      </c>
      <c r="B100" s="2"/>
      <c r="C100" s="19"/>
      <c r="D100" s="43"/>
      <c r="E100" s="30"/>
      <c r="F100" s="30"/>
      <c r="G100" s="8"/>
      <c r="I100" s="30"/>
    </row>
    <row r="101" spans="1:9" x14ac:dyDescent="0.2">
      <c r="A101" s="2" t="s">
        <v>125</v>
      </c>
      <c r="B101" s="32" t="s">
        <v>616</v>
      </c>
      <c r="C101" s="30">
        <v>20156.599999999999</v>
      </c>
      <c r="D101" s="44"/>
      <c r="E101" s="30">
        <v>25000</v>
      </c>
      <c r="F101" s="30">
        <v>15000</v>
      </c>
      <c r="G101" s="8">
        <f t="shared" si="2"/>
        <v>-10000</v>
      </c>
      <c r="H101" s="121">
        <f t="shared" si="3"/>
        <v>-0.4</v>
      </c>
      <c r="I101" s="30">
        <v>15000</v>
      </c>
    </row>
    <row r="102" spans="1:9" x14ac:dyDescent="0.2">
      <c r="A102" s="2" t="s">
        <v>614</v>
      </c>
      <c r="B102" s="2" t="s">
        <v>617</v>
      </c>
      <c r="C102" s="29">
        <v>14035.56</v>
      </c>
      <c r="D102" s="4"/>
      <c r="E102" s="29">
        <v>0</v>
      </c>
      <c r="F102" s="29">
        <v>10000</v>
      </c>
      <c r="G102" s="8">
        <f t="shared" si="2"/>
        <v>10000</v>
      </c>
      <c r="H102" s="121" t="e">
        <f t="shared" si="3"/>
        <v>#DIV/0!</v>
      </c>
      <c r="I102" s="29">
        <v>10000</v>
      </c>
    </row>
    <row r="103" spans="1:9" x14ac:dyDescent="0.2">
      <c r="A103" s="2" t="s">
        <v>615</v>
      </c>
      <c r="B103" s="2" t="s">
        <v>618</v>
      </c>
      <c r="C103" s="29">
        <v>3932</v>
      </c>
      <c r="D103" s="4"/>
      <c r="E103" s="29">
        <v>0</v>
      </c>
      <c r="F103" s="29">
        <v>5000</v>
      </c>
      <c r="G103" s="8">
        <f t="shared" si="2"/>
        <v>5000</v>
      </c>
      <c r="H103" s="121" t="e">
        <f t="shared" si="3"/>
        <v>#DIV/0!</v>
      </c>
      <c r="I103" s="29">
        <v>5000</v>
      </c>
    </row>
    <row r="104" spans="1:9" x14ac:dyDescent="0.2">
      <c r="A104" s="2"/>
      <c r="B104" s="2" t="s">
        <v>538</v>
      </c>
      <c r="C104" s="18">
        <f>SUM(C101:C103)</f>
        <v>38124.159999999996</v>
      </c>
      <c r="D104" s="4"/>
      <c r="E104" s="18">
        <f>SUM(E101:E103)</f>
        <v>25000</v>
      </c>
      <c r="F104" s="18">
        <f t="shared" ref="F104:G104" si="4">SUM(F101:F103)</f>
        <v>30000</v>
      </c>
      <c r="G104" s="53">
        <f t="shared" si="4"/>
        <v>5000</v>
      </c>
      <c r="H104" s="124">
        <f t="shared" si="3"/>
        <v>0.2</v>
      </c>
      <c r="I104" s="18">
        <f t="shared" ref="I104" si="5">SUM(I101:I103)</f>
        <v>30000</v>
      </c>
    </row>
    <row r="105" spans="1:9" x14ac:dyDescent="0.2">
      <c r="A105" s="2"/>
      <c r="B105" s="2"/>
      <c r="C105" s="3"/>
      <c r="D105" s="4"/>
      <c r="E105" s="3"/>
      <c r="F105" s="3"/>
      <c r="G105" s="5"/>
      <c r="I105" s="3"/>
    </row>
    <row r="106" spans="1:9" x14ac:dyDescent="0.2">
      <c r="A106" s="28" t="s">
        <v>544</v>
      </c>
      <c r="B106" s="2"/>
      <c r="C106" s="4"/>
      <c r="D106" s="4"/>
      <c r="E106" s="4"/>
      <c r="F106" s="4"/>
      <c r="G106" s="5"/>
      <c r="I106" s="4"/>
    </row>
    <row r="107" spans="1:9" x14ac:dyDescent="0.2">
      <c r="A107" s="2" t="s">
        <v>126</v>
      </c>
      <c r="B107" s="2" t="s">
        <v>127</v>
      </c>
      <c r="C107" s="40">
        <v>82300.72</v>
      </c>
      <c r="D107" s="40"/>
      <c r="E107" s="40">
        <v>79376</v>
      </c>
      <c r="F107" s="40">
        <v>88855</v>
      </c>
      <c r="G107" s="41">
        <f t="shared" si="2"/>
        <v>9479</v>
      </c>
      <c r="H107" s="124">
        <f t="shared" si="3"/>
        <v>0.11941896795001009</v>
      </c>
      <c r="I107" s="40">
        <v>89238</v>
      </c>
    </row>
    <row r="108" spans="1:9" x14ac:dyDescent="0.2">
      <c r="A108" s="2" t="s">
        <v>128</v>
      </c>
      <c r="B108" s="2" t="s">
        <v>129</v>
      </c>
      <c r="C108" s="4">
        <v>21024.75</v>
      </c>
      <c r="D108" s="4"/>
      <c r="E108" s="4">
        <v>23011</v>
      </c>
      <c r="F108" s="4">
        <v>24113</v>
      </c>
      <c r="G108" s="5">
        <f t="shared" si="2"/>
        <v>1102</v>
      </c>
      <c r="H108" s="121">
        <f t="shared" si="3"/>
        <v>4.7890139498500718E-2</v>
      </c>
      <c r="I108" s="4">
        <v>24201</v>
      </c>
    </row>
    <row r="109" spans="1:9" x14ac:dyDescent="0.2">
      <c r="A109" s="2" t="s">
        <v>130</v>
      </c>
      <c r="B109" s="2" t="s">
        <v>131</v>
      </c>
      <c r="C109" s="40">
        <v>253781.88</v>
      </c>
      <c r="D109" s="40"/>
      <c r="E109" s="40">
        <v>286562</v>
      </c>
      <c r="F109" s="40">
        <v>336019</v>
      </c>
      <c r="G109" s="41">
        <f t="shared" si="2"/>
        <v>49457</v>
      </c>
      <c r="H109" s="124">
        <f t="shared" si="3"/>
        <v>0.17258743308603375</v>
      </c>
      <c r="I109" s="55">
        <v>369776</v>
      </c>
    </row>
    <row r="110" spans="1:9" x14ac:dyDescent="0.2">
      <c r="A110" s="2" t="s">
        <v>132</v>
      </c>
      <c r="B110" s="2" t="s">
        <v>133</v>
      </c>
      <c r="C110" s="4">
        <v>616.86</v>
      </c>
      <c r="D110" s="4"/>
      <c r="E110" s="4">
        <v>641.28</v>
      </c>
      <c r="F110" s="4">
        <v>681.72</v>
      </c>
      <c r="G110" s="5">
        <f t="shared" si="2"/>
        <v>40.440000000000055</v>
      </c>
      <c r="H110" s="121">
        <f t="shared" si="3"/>
        <v>6.3061377245509073E-2</v>
      </c>
      <c r="I110" s="4">
        <v>681.72</v>
      </c>
    </row>
    <row r="111" spans="1:9" x14ac:dyDescent="0.2">
      <c r="A111" s="2" t="s">
        <v>134</v>
      </c>
      <c r="B111" s="2" t="s">
        <v>135</v>
      </c>
      <c r="C111" s="4">
        <v>3074.95</v>
      </c>
      <c r="D111" s="4"/>
      <c r="E111" s="4">
        <v>2993</v>
      </c>
      <c r="F111" s="4">
        <v>3792.6</v>
      </c>
      <c r="G111" s="5">
        <f t="shared" si="2"/>
        <v>799.59999999999991</v>
      </c>
      <c r="H111" s="121">
        <f t="shared" si="3"/>
        <v>0.26715669896424987</v>
      </c>
      <c r="I111" s="4">
        <v>3792.6</v>
      </c>
    </row>
    <row r="112" spans="1:9" x14ac:dyDescent="0.2">
      <c r="A112" s="2" t="s">
        <v>136</v>
      </c>
      <c r="B112" s="2" t="s">
        <v>137</v>
      </c>
      <c r="C112" s="4">
        <v>4709.09</v>
      </c>
      <c r="D112" s="4"/>
      <c r="E112" s="4">
        <v>4100</v>
      </c>
      <c r="F112" s="4">
        <v>5479.32</v>
      </c>
      <c r="G112" s="5">
        <f t="shared" si="2"/>
        <v>1379.3199999999997</v>
      </c>
      <c r="H112" s="121">
        <f t="shared" si="3"/>
        <v>0.33641951219512189</v>
      </c>
      <c r="I112" s="4">
        <v>5479.32</v>
      </c>
    </row>
    <row r="113" spans="1:9" x14ac:dyDescent="0.2">
      <c r="A113" s="2" t="s">
        <v>138</v>
      </c>
      <c r="B113" s="2" t="s">
        <v>139</v>
      </c>
      <c r="C113" s="4">
        <v>116162.14</v>
      </c>
      <c r="D113" s="4"/>
      <c r="E113" s="4">
        <v>120777</v>
      </c>
      <c r="F113" s="4">
        <v>126507</v>
      </c>
      <c r="G113" s="5">
        <f t="shared" si="2"/>
        <v>5730</v>
      </c>
      <c r="H113" s="121">
        <f t="shared" si="3"/>
        <v>4.7442807819369583E-2</v>
      </c>
      <c r="I113" s="4">
        <v>126997</v>
      </c>
    </row>
    <row r="114" spans="1:9" x14ac:dyDescent="0.2">
      <c r="A114" s="2" t="s">
        <v>140</v>
      </c>
      <c r="B114" s="2" t="s">
        <v>141</v>
      </c>
      <c r="C114" s="4">
        <v>42253.22</v>
      </c>
      <c r="D114" s="4"/>
      <c r="E114" s="4">
        <v>75520.09</v>
      </c>
      <c r="F114" s="4">
        <v>71519</v>
      </c>
      <c r="G114" s="5">
        <f t="shared" si="2"/>
        <v>-4001.0899999999965</v>
      </c>
      <c r="H114" s="121">
        <f t="shared" si="3"/>
        <v>-5.2980471818823267E-2</v>
      </c>
      <c r="I114" s="4">
        <v>71519</v>
      </c>
    </row>
    <row r="115" spans="1:9" x14ac:dyDescent="0.2">
      <c r="A115" s="2" t="s">
        <v>142</v>
      </c>
      <c r="B115" s="2" t="s">
        <v>143</v>
      </c>
      <c r="C115" s="4">
        <v>22223.75</v>
      </c>
      <c r="D115" s="4"/>
      <c r="E115" s="4">
        <v>24427</v>
      </c>
      <c r="F115" s="4">
        <v>23185</v>
      </c>
      <c r="G115" s="5">
        <f t="shared" si="2"/>
        <v>-1242</v>
      </c>
      <c r="H115" s="121">
        <f t="shared" si="3"/>
        <v>-5.0845376018340362E-2</v>
      </c>
      <c r="I115" s="4">
        <v>27313</v>
      </c>
    </row>
    <row r="116" spans="1:9" x14ac:dyDescent="0.2">
      <c r="A116" s="2" t="s">
        <v>144</v>
      </c>
      <c r="B116" s="2" t="s">
        <v>145</v>
      </c>
      <c r="C116" s="19">
        <v>14311.76</v>
      </c>
      <c r="D116" s="4"/>
      <c r="E116" s="19">
        <v>6500</v>
      </c>
      <c r="F116" s="19">
        <v>11240</v>
      </c>
      <c r="G116" s="5">
        <f t="shared" si="2"/>
        <v>4740</v>
      </c>
      <c r="H116" s="121">
        <f t="shared" si="3"/>
        <v>0.72923076923076924</v>
      </c>
      <c r="I116" s="19">
        <v>11240</v>
      </c>
    </row>
    <row r="117" spans="1:9" x14ac:dyDescent="0.2">
      <c r="A117" s="2" t="s">
        <v>575</v>
      </c>
      <c r="B117" s="2" t="s">
        <v>576</v>
      </c>
      <c r="C117" s="29">
        <v>1578.14</v>
      </c>
      <c r="D117" s="4"/>
      <c r="E117" s="29">
        <v>0</v>
      </c>
      <c r="F117" s="29">
        <v>1</v>
      </c>
      <c r="G117" s="5">
        <f t="shared" si="2"/>
        <v>1</v>
      </c>
      <c r="H117" s="121" t="e">
        <f t="shared" si="3"/>
        <v>#DIV/0!</v>
      </c>
      <c r="I117" s="29">
        <v>1</v>
      </c>
    </row>
    <row r="118" spans="1:9" x14ac:dyDescent="0.2">
      <c r="A118" s="2"/>
      <c r="B118" s="2" t="s">
        <v>538</v>
      </c>
      <c r="C118" s="18">
        <f t="shared" ref="C118" si="6">SUM(C107:C117)</f>
        <v>562037.26</v>
      </c>
      <c r="D118" s="18"/>
      <c r="E118" s="18">
        <f>SUM(E107:E117)</f>
        <v>623907.37</v>
      </c>
      <c r="F118" s="18">
        <f>SUM(F107:F117)</f>
        <v>691392.6399999999</v>
      </c>
      <c r="G118" s="53">
        <f>SUM(G107:G117)</f>
        <v>67485.27</v>
      </c>
      <c r="H118" s="124">
        <f t="shared" si="3"/>
        <v>0.10816552784109604</v>
      </c>
      <c r="I118" s="18">
        <f>SUM(I107:I117)</f>
        <v>730238.6399999999</v>
      </c>
    </row>
    <row r="119" spans="1:9" x14ac:dyDescent="0.2">
      <c r="A119" s="2"/>
      <c r="B119" s="2"/>
      <c r="C119" s="3"/>
      <c r="D119" s="4"/>
      <c r="E119" s="3"/>
      <c r="F119" s="3"/>
      <c r="G119" s="5"/>
      <c r="I119" s="3"/>
    </row>
    <row r="120" spans="1:9" x14ac:dyDescent="0.2">
      <c r="A120" s="28" t="s">
        <v>545</v>
      </c>
      <c r="B120" s="2"/>
      <c r="C120" s="4"/>
      <c r="D120" s="4"/>
      <c r="E120" s="4"/>
      <c r="F120" s="4"/>
      <c r="G120" s="5"/>
      <c r="I120" s="4"/>
    </row>
    <row r="121" spans="1:9" x14ac:dyDescent="0.2">
      <c r="A121" s="2" t="s">
        <v>146</v>
      </c>
      <c r="B121" s="2" t="s">
        <v>147</v>
      </c>
      <c r="C121" s="4">
        <v>22425.94</v>
      </c>
      <c r="D121" s="4"/>
      <c r="E121" s="4">
        <v>23400</v>
      </c>
      <c r="F121" s="4">
        <v>35672</v>
      </c>
      <c r="G121" s="5">
        <f t="shared" si="2"/>
        <v>12272</v>
      </c>
      <c r="H121" s="121">
        <f t="shared" si="3"/>
        <v>0.52444444444444449</v>
      </c>
      <c r="I121" s="4">
        <v>35672</v>
      </c>
    </row>
    <row r="122" spans="1:9" x14ac:dyDescent="0.2">
      <c r="A122" s="2" t="s">
        <v>148</v>
      </c>
      <c r="B122" s="2" t="s">
        <v>149</v>
      </c>
      <c r="C122" s="4">
        <v>0</v>
      </c>
      <c r="D122" s="4"/>
      <c r="E122" s="4">
        <v>2000</v>
      </c>
      <c r="F122" s="4">
        <v>3000</v>
      </c>
      <c r="G122" s="5">
        <f t="shared" si="2"/>
        <v>1000</v>
      </c>
      <c r="H122" s="121">
        <f t="shared" si="3"/>
        <v>0.5</v>
      </c>
      <c r="I122" s="4">
        <v>3000</v>
      </c>
    </row>
    <row r="123" spans="1:9" x14ac:dyDescent="0.2">
      <c r="A123" s="2" t="s">
        <v>150</v>
      </c>
      <c r="B123" s="2" t="s">
        <v>692</v>
      </c>
      <c r="C123" s="4">
        <v>10423.43</v>
      </c>
      <c r="D123" s="4"/>
      <c r="E123" s="4">
        <v>5000</v>
      </c>
      <c r="F123" s="4">
        <v>7000</v>
      </c>
      <c r="G123" s="5">
        <f t="shared" si="2"/>
        <v>2000</v>
      </c>
      <c r="H123" s="121">
        <f t="shared" si="3"/>
        <v>0.4</v>
      </c>
      <c r="I123" s="4">
        <v>7000</v>
      </c>
    </row>
    <row r="124" spans="1:9" x14ac:dyDescent="0.2">
      <c r="A124" s="2" t="s">
        <v>151</v>
      </c>
      <c r="B124" s="2" t="s">
        <v>152</v>
      </c>
      <c r="C124" s="4">
        <v>6967.82</v>
      </c>
      <c r="D124" s="4"/>
      <c r="E124" s="4">
        <v>8000</v>
      </c>
      <c r="F124" s="4">
        <v>12000</v>
      </c>
      <c r="G124" s="5">
        <f t="shared" si="2"/>
        <v>4000</v>
      </c>
      <c r="H124" s="121">
        <f t="shared" si="3"/>
        <v>0.5</v>
      </c>
      <c r="I124" s="4">
        <v>12000</v>
      </c>
    </row>
    <row r="125" spans="1:9" x14ac:dyDescent="0.2">
      <c r="A125" s="2" t="s">
        <v>619</v>
      </c>
      <c r="B125" s="2" t="s">
        <v>622</v>
      </c>
      <c r="C125" s="4"/>
      <c r="D125" s="4"/>
      <c r="E125" s="4">
        <v>0</v>
      </c>
      <c r="F125" s="4">
        <v>1</v>
      </c>
      <c r="G125" s="5">
        <f t="shared" si="2"/>
        <v>1</v>
      </c>
      <c r="H125" s="121" t="e">
        <f t="shared" si="3"/>
        <v>#DIV/0!</v>
      </c>
      <c r="I125" s="4">
        <v>1</v>
      </c>
    </row>
    <row r="126" spans="1:9" x14ac:dyDescent="0.2">
      <c r="A126" s="2" t="s">
        <v>620</v>
      </c>
      <c r="B126" s="2" t="s">
        <v>623</v>
      </c>
      <c r="C126" s="4"/>
      <c r="D126" s="4"/>
      <c r="E126" s="4">
        <v>0</v>
      </c>
      <c r="F126" s="4">
        <v>1</v>
      </c>
      <c r="G126" s="5">
        <f t="shared" si="2"/>
        <v>1</v>
      </c>
      <c r="H126" s="121" t="e">
        <f t="shared" si="3"/>
        <v>#DIV/0!</v>
      </c>
      <c r="I126" s="4">
        <v>1</v>
      </c>
    </row>
    <row r="127" spans="1:9" x14ac:dyDescent="0.2">
      <c r="A127" s="2" t="s">
        <v>621</v>
      </c>
      <c r="B127" s="2" t="s">
        <v>624</v>
      </c>
      <c r="C127" s="4"/>
      <c r="D127" s="4"/>
      <c r="E127" s="4">
        <v>0</v>
      </c>
      <c r="F127" s="4">
        <v>1</v>
      </c>
      <c r="G127" s="5">
        <f t="shared" si="2"/>
        <v>1</v>
      </c>
      <c r="H127" s="121" t="e">
        <f t="shared" si="3"/>
        <v>#DIV/0!</v>
      </c>
      <c r="I127" s="4">
        <v>1</v>
      </c>
    </row>
    <row r="128" spans="1:9" x14ac:dyDescent="0.2">
      <c r="A128" s="2" t="s">
        <v>153</v>
      </c>
      <c r="B128" s="2" t="s">
        <v>154</v>
      </c>
      <c r="C128" s="4">
        <v>12.68</v>
      </c>
      <c r="D128" s="4"/>
      <c r="E128" s="4">
        <v>100</v>
      </c>
      <c r="F128" s="4">
        <v>100</v>
      </c>
      <c r="G128" s="5">
        <f t="shared" si="2"/>
        <v>0</v>
      </c>
      <c r="H128" s="121">
        <f t="shared" si="3"/>
        <v>0</v>
      </c>
      <c r="I128" s="4">
        <v>100</v>
      </c>
    </row>
    <row r="129" spans="1:9" x14ac:dyDescent="0.2">
      <c r="A129" s="2" t="s">
        <v>155</v>
      </c>
      <c r="B129" s="2" t="s">
        <v>156</v>
      </c>
      <c r="C129" s="4">
        <v>0</v>
      </c>
      <c r="D129" s="4"/>
      <c r="E129" s="4">
        <v>200</v>
      </c>
      <c r="F129" s="4">
        <v>400</v>
      </c>
      <c r="G129" s="5">
        <f t="shared" si="2"/>
        <v>200</v>
      </c>
      <c r="H129" s="121">
        <f t="shared" si="3"/>
        <v>1</v>
      </c>
      <c r="I129" s="4">
        <v>400</v>
      </c>
    </row>
    <row r="130" spans="1:9" x14ac:dyDescent="0.2">
      <c r="A130" s="2" t="s">
        <v>157</v>
      </c>
      <c r="B130" s="2" t="s">
        <v>158</v>
      </c>
      <c r="C130" s="4">
        <v>251.12</v>
      </c>
      <c r="D130" s="4"/>
      <c r="E130" s="4">
        <v>300</v>
      </c>
      <c r="F130" s="4">
        <v>300</v>
      </c>
      <c r="G130" s="5">
        <f t="shared" si="2"/>
        <v>0</v>
      </c>
      <c r="H130" s="121">
        <f t="shared" si="3"/>
        <v>0</v>
      </c>
      <c r="I130" s="4">
        <v>300</v>
      </c>
    </row>
    <row r="131" spans="1:9" x14ac:dyDescent="0.2">
      <c r="A131" s="2" t="s">
        <v>159</v>
      </c>
      <c r="B131" s="2" t="s">
        <v>160</v>
      </c>
      <c r="C131" s="4">
        <v>0</v>
      </c>
      <c r="D131" s="4"/>
      <c r="E131" s="4">
        <v>1</v>
      </c>
      <c r="F131" s="4">
        <v>1000</v>
      </c>
      <c r="G131" s="5">
        <f t="shared" si="2"/>
        <v>999</v>
      </c>
      <c r="H131" s="121">
        <f t="shared" si="3"/>
        <v>999</v>
      </c>
      <c r="I131" s="4">
        <v>1000</v>
      </c>
    </row>
    <row r="132" spans="1:9" x14ac:dyDescent="0.2">
      <c r="A132" s="2" t="s">
        <v>161</v>
      </c>
      <c r="B132" s="2" t="s">
        <v>162</v>
      </c>
      <c r="C132" s="4">
        <v>0</v>
      </c>
      <c r="D132" s="4"/>
      <c r="E132" s="4">
        <v>1</v>
      </c>
      <c r="F132" s="4">
        <v>650</v>
      </c>
      <c r="G132" s="5">
        <f t="shared" si="2"/>
        <v>649</v>
      </c>
      <c r="H132" s="121">
        <f t="shared" si="3"/>
        <v>649</v>
      </c>
      <c r="I132" s="4">
        <v>650</v>
      </c>
    </row>
    <row r="133" spans="1:9" x14ac:dyDescent="0.2">
      <c r="A133" s="2" t="s">
        <v>163</v>
      </c>
      <c r="B133" s="2" t="s">
        <v>164</v>
      </c>
      <c r="C133" s="4">
        <v>0</v>
      </c>
      <c r="D133" s="4"/>
      <c r="E133" s="4">
        <v>1</v>
      </c>
      <c r="F133" s="4">
        <v>1</v>
      </c>
      <c r="G133" s="5">
        <f t="shared" si="2"/>
        <v>0</v>
      </c>
      <c r="H133" s="121">
        <f t="shared" si="3"/>
        <v>0</v>
      </c>
      <c r="I133" s="4">
        <v>1</v>
      </c>
    </row>
    <row r="134" spans="1:9" x14ac:dyDescent="0.2">
      <c r="A134" s="2" t="s">
        <v>165</v>
      </c>
      <c r="B134" s="2" t="s">
        <v>166</v>
      </c>
      <c r="C134" s="4">
        <v>70</v>
      </c>
      <c r="D134" s="4"/>
      <c r="E134" s="4">
        <v>1000</v>
      </c>
      <c r="F134" s="4">
        <v>1000</v>
      </c>
      <c r="G134" s="5">
        <f t="shared" si="2"/>
        <v>0</v>
      </c>
      <c r="H134" s="121">
        <f t="shared" si="3"/>
        <v>0</v>
      </c>
      <c r="I134" s="4">
        <v>1000</v>
      </c>
    </row>
    <row r="135" spans="1:9" x14ac:dyDescent="0.2">
      <c r="A135" s="2" t="s">
        <v>167</v>
      </c>
      <c r="B135" s="2" t="s">
        <v>168</v>
      </c>
      <c r="C135" s="4">
        <v>901.2</v>
      </c>
      <c r="D135" s="4"/>
      <c r="E135" s="4">
        <v>500</v>
      </c>
      <c r="F135" s="4">
        <v>700</v>
      </c>
      <c r="G135" s="5">
        <f t="shared" si="2"/>
        <v>200</v>
      </c>
      <c r="H135" s="121">
        <f t="shared" si="3"/>
        <v>0.4</v>
      </c>
      <c r="I135" s="4">
        <v>700</v>
      </c>
    </row>
    <row r="136" spans="1:9" x14ac:dyDescent="0.2">
      <c r="A136" s="2" t="s">
        <v>169</v>
      </c>
      <c r="B136" s="2" t="s">
        <v>170</v>
      </c>
      <c r="C136" s="19">
        <v>2662.5</v>
      </c>
      <c r="D136" s="4"/>
      <c r="E136" s="19">
        <v>3500</v>
      </c>
      <c r="F136" s="19">
        <v>3500</v>
      </c>
      <c r="G136" s="5">
        <f t="shared" si="2"/>
        <v>0</v>
      </c>
      <c r="H136" s="121">
        <f t="shared" si="3"/>
        <v>0</v>
      </c>
      <c r="I136" s="19">
        <v>3500</v>
      </c>
    </row>
    <row r="137" spans="1:9" x14ac:dyDescent="0.2">
      <c r="A137" s="2"/>
      <c r="B137" s="2" t="s">
        <v>538</v>
      </c>
      <c r="C137" s="18">
        <f>SUM(C121:C136)</f>
        <v>43714.689999999995</v>
      </c>
      <c r="D137" s="4"/>
      <c r="E137" s="18">
        <f>SUM(E121:E136)</f>
        <v>44003</v>
      </c>
      <c r="F137" s="18">
        <f>SUM(F121:F136)</f>
        <v>65326</v>
      </c>
      <c r="G137" s="53">
        <f>SUM(G121:G136)</f>
        <v>21323</v>
      </c>
      <c r="H137" s="124">
        <f t="shared" si="3"/>
        <v>0.48458059677749243</v>
      </c>
      <c r="I137" s="18">
        <f>SUM(I121:I136)</f>
        <v>65326</v>
      </c>
    </row>
    <row r="138" spans="1:9" x14ac:dyDescent="0.2">
      <c r="A138" s="2"/>
      <c r="B138" s="2"/>
      <c r="C138" s="3"/>
      <c r="D138" s="4"/>
      <c r="E138" s="3"/>
      <c r="F138" s="3"/>
      <c r="G138" s="5"/>
      <c r="I138" s="3"/>
    </row>
    <row r="139" spans="1:9" x14ac:dyDescent="0.2">
      <c r="A139" s="28" t="s">
        <v>546</v>
      </c>
      <c r="B139" s="2"/>
      <c r="C139" s="4"/>
      <c r="D139" s="4"/>
      <c r="E139" s="4"/>
      <c r="F139" s="4"/>
      <c r="G139" s="5"/>
      <c r="I139" s="4"/>
    </row>
    <row r="140" spans="1:9" x14ac:dyDescent="0.2">
      <c r="A140" s="2" t="s">
        <v>171</v>
      </c>
      <c r="B140" s="2" t="s">
        <v>172</v>
      </c>
      <c r="C140" s="4">
        <v>1680.05</v>
      </c>
      <c r="D140" s="4"/>
      <c r="E140" s="4">
        <v>2455</v>
      </c>
      <c r="F140" s="4">
        <v>2455</v>
      </c>
      <c r="G140" s="5">
        <f t="shared" si="2"/>
        <v>0</v>
      </c>
      <c r="H140" s="121">
        <f t="shared" si="3"/>
        <v>0</v>
      </c>
      <c r="I140" s="4">
        <v>2455</v>
      </c>
    </row>
    <row r="141" spans="1:9" x14ac:dyDescent="0.2">
      <c r="A141" s="2" t="s">
        <v>173</v>
      </c>
      <c r="B141" s="2" t="s">
        <v>174</v>
      </c>
      <c r="C141" s="4">
        <v>3604.64</v>
      </c>
      <c r="D141" s="4"/>
      <c r="E141" s="4">
        <v>6075</v>
      </c>
      <c r="F141" s="4">
        <v>5000</v>
      </c>
      <c r="G141" s="5">
        <f t="shared" si="2"/>
        <v>-1075</v>
      </c>
      <c r="H141" s="121">
        <f t="shared" si="3"/>
        <v>-0.17695473251028807</v>
      </c>
      <c r="I141" s="4">
        <v>5000</v>
      </c>
    </row>
    <row r="142" spans="1:9" x14ac:dyDescent="0.2">
      <c r="A142" s="2" t="s">
        <v>175</v>
      </c>
      <c r="B142" s="2" t="s">
        <v>176</v>
      </c>
      <c r="C142" s="4">
        <v>8420.81</v>
      </c>
      <c r="D142" s="4"/>
      <c r="E142" s="4">
        <v>8950</v>
      </c>
      <c r="F142" s="4">
        <v>6800</v>
      </c>
      <c r="G142" s="5">
        <f t="shared" si="2"/>
        <v>-2150</v>
      </c>
      <c r="H142" s="121">
        <f t="shared" si="3"/>
        <v>-0.24022346368715083</v>
      </c>
      <c r="I142" s="4">
        <v>7300</v>
      </c>
    </row>
    <row r="143" spans="1:9" x14ac:dyDescent="0.2">
      <c r="A143" s="2" t="s">
        <v>177</v>
      </c>
      <c r="B143" s="2" t="s">
        <v>178</v>
      </c>
      <c r="C143" s="4">
        <v>685.23</v>
      </c>
      <c r="D143" s="4"/>
      <c r="E143" s="4">
        <v>1400</v>
      </c>
      <c r="F143" s="4">
        <v>1200</v>
      </c>
      <c r="G143" s="5">
        <f t="shared" si="2"/>
        <v>-200</v>
      </c>
      <c r="H143" s="121">
        <f t="shared" si="3"/>
        <v>-0.14285714285714285</v>
      </c>
      <c r="I143" s="4">
        <v>1200</v>
      </c>
    </row>
    <row r="144" spans="1:9" x14ac:dyDescent="0.2">
      <c r="A144" s="2" t="s">
        <v>179</v>
      </c>
      <c r="B144" s="2" t="s">
        <v>180</v>
      </c>
      <c r="C144" s="4">
        <v>975.4</v>
      </c>
      <c r="D144" s="4"/>
      <c r="E144" s="4">
        <v>1845</v>
      </c>
      <c r="F144" s="4">
        <v>1700</v>
      </c>
      <c r="G144" s="5">
        <f t="shared" si="2"/>
        <v>-145</v>
      </c>
      <c r="H144" s="121">
        <f t="shared" si="3"/>
        <v>-7.8590785907859076E-2</v>
      </c>
      <c r="I144" s="4">
        <v>1700</v>
      </c>
    </row>
    <row r="145" spans="1:9" x14ac:dyDescent="0.2">
      <c r="A145" s="2" t="s">
        <v>181</v>
      </c>
      <c r="B145" s="2" t="s">
        <v>182</v>
      </c>
      <c r="C145" s="4">
        <v>564.75</v>
      </c>
      <c r="D145" s="4"/>
      <c r="E145" s="4">
        <v>1</v>
      </c>
      <c r="F145" s="4">
        <v>1200</v>
      </c>
      <c r="G145" s="5">
        <f t="shared" si="2"/>
        <v>1199</v>
      </c>
      <c r="H145" s="121">
        <f t="shared" si="3"/>
        <v>1199</v>
      </c>
      <c r="I145" s="4">
        <v>1200</v>
      </c>
    </row>
    <row r="146" spans="1:9" x14ac:dyDescent="0.2">
      <c r="A146" s="2" t="s">
        <v>183</v>
      </c>
      <c r="B146" s="2" t="s">
        <v>184</v>
      </c>
      <c r="C146" s="4">
        <v>8968.0400000000009</v>
      </c>
      <c r="D146" s="4"/>
      <c r="E146" s="4">
        <v>5000</v>
      </c>
      <c r="F146" s="4">
        <v>6000</v>
      </c>
      <c r="G146" s="5">
        <f t="shared" si="2"/>
        <v>1000</v>
      </c>
      <c r="H146" s="121">
        <f t="shared" si="3"/>
        <v>0.2</v>
      </c>
      <c r="I146" s="4">
        <v>6000</v>
      </c>
    </row>
    <row r="147" spans="1:9" x14ac:dyDescent="0.2">
      <c r="A147" s="2" t="s">
        <v>185</v>
      </c>
      <c r="B147" s="2" t="s">
        <v>186</v>
      </c>
      <c r="C147" s="4">
        <v>0</v>
      </c>
      <c r="D147" s="4"/>
      <c r="E147" s="4">
        <v>1</v>
      </c>
      <c r="F147" s="4">
        <v>100</v>
      </c>
      <c r="G147" s="5">
        <f t="shared" si="2"/>
        <v>99</v>
      </c>
      <c r="H147" s="121">
        <f t="shared" si="3"/>
        <v>99</v>
      </c>
      <c r="I147" s="4">
        <v>100</v>
      </c>
    </row>
    <row r="148" spans="1:9" x14ac:dyDescent="0.2">
      <c r="A148" s="2" t="s">
        <v>187</v>
      </c>
      <c r="B148" s="2" t="s">
        <v>188</v>
      </c>
      <c r="C148" s="4">
        <v>0</v>
      </c>
      <c r="D148" s="4"/>
      <c r="E148" s="4">
        <v>910</v>
      </c>
      <c r="F148" s="4">
        <v>910</v>
      </c>
      <c r="G148" s="5">
        <f t="shared" si="2"/>
        <v>0</v>
      </c>
      <c r="H148" s="121">
        <f t="shared" si="3"/>
        <v>0</v>
      </c>
      <c r="I148" s="4">
        <v>910</v>
      </c>
    </row>
    <row r="149" spans="1:9" x14ac:dyDescent="0.2">
      <c r="A149" s="2" t="s">
        <v>189</v>
      </c>
      <c r="B149" s="2" t="s">
        <v>190</v>
      </c>
      <c r="C149" s="4">
        <v>2318.9499999999998</v>
      </c>
      <c r="D149" s="4"/>
      <c r="E149" s="4">
        <v>3000</v>
      </c>
      <c r="F149" s="4">
        <v>3000</v>
      </c>
      <c r="G149" s="5">
        <f t="shared" si="2"/>
        <v>0</v>
      </c>
      <c r="H149" s="121">
        <f t="shared" si="3"/>
        <v>0</v>
      </c>
      <c r="I149" s="4">
        <v>3000</v>
      </c>
    </row>
    <row r="150" spans="1:9" x14ac:dyDescent="0.2">
      <c r="A150" s="2" t="s">
        <v>191</v>
      </c>
      <c r="B150" s="2" t="s">
        <v>192</v>
      </c>
      <c r="C150" s="4">
        <v>5678.51</v>
      </c>
      <c r="D150" s="4"/>
      <c r="E150" s="4">
        <v>6160</v>
      </c>
      <c r="F150" s="4">
        <v>5500</v>
      </c>
      <c r="G150" s="5">
        <f t="shared" si="2"/>
        <v>-660</v>
      </c>
      <c r="H150" s="121">
        <f t="shared" si="3"/>
        <v>-0.10714285714285714</v>
      </c>
      <c r="I150" s="4">
        <v>6100</v>
      </c>
    </row>
    <row r="151" spans="1:9" x14ac:dyDescent="0.2">
      <c r="A151" s="2" t="s">
        <v>193</v>
      </c>
      <c r="B151" s="2" t="s">
        <v>194</v>
      </c>
      <c r="C151" s="4">
        <v>9424.09</v>
      </c>
      <c r="D151" s="4"/>
      <c r="E151" s="4">
        <v>11584</v>
      </c>
      <c r="F151" s="4">
        <v>9000</v>
      </c>
      <c r="G151" s="5">
        <f t="shared" si="2"/>
        <v>-2584</v>
      </c>
      <c r="H151" s="121">
        <f t="shared" si="3"/>
        <v>-0.22306629834254144</v>
      </c>
      <c r="I151" s="4">
        <v>11000</v>
      </c>
    </row>
    <row r="152" spans="1:9" x14ac:dyDescent="0.2">
      <c r="A152" s="2" t="s">
        <v>195</v>
      </c>
      <c r="B152" s="2" t="s">
        <v>196</v>
      </c>
      <c r="C152" s="4">
        <v>1072.79</v>
      </c>
      <c r="D152" s="4"/>
      <c r="E152" s="4">
        <v>1100</v>
      </c>
      <c r="F152" s="4">
        <v>900</v>
      </c>
      <c r="G152" s="5">
        <f t="shared" si="2"/>
        <v>-200</v>
      </c>
      <c r="H152" s="121">
        <f t="shared" si="3"/>
        <v>-0.18181818181818182</v>
      </c>
      <c r="I152" s="4">
        <v>900</v>
      </c>
    </row>
    <row r="153" spans="1:9" x14ac:dyDescent="0.2">
      <c r="A153" s="2" t="s">
        <v>197</v>
      </c>
      <c r="B153" s="2" t="s">
        <v>198</v>
      </c>
      <c r="C153" s="4">
        <v>497</v>
      </c>
      <c r="D153" s="4"/>
      <c r="E153" s="4">
        <v>850</v>
      </c>
      <c r="F153" s="4">
        <v>700</v>
      </c>
      <c r="G153" s="5">
        <f t="shared" si="2"/>
        <v>-150</v>
      </c>
      <c r="H153" s="121">
        <f t="shared" si="3"/>
        <v>-0.17647058823529413</v>
      </c>
      <c r="I153" s="4">
        <v>700</v>
      </c>
    </row>
    <row r="154" spans="1:9" x14ac:dyDescent="0.2">
      <c r="A154" s="2" t="s">
        <v>199</v>
      </c>
      <c r="B154" s="2" t="s">
        <v>200</v>
      </c>
      <c r="C154" s="4">
        <v>0</v>
      </c>
      <c r="D154" s="4"/>
      <c r="E154" s="4">
        <v>1</v>
      </c>
      <c r="F154" s="4">
        <v>1</v>
      </c>
      <c r="G154" s="5">
        <f t="shared" si="2"/>
        <v>0</v>
      </c>
      <c r="H154" s="121">
        <f t="shared" si="3"/>
        <v>0</v>
      </c>
      <c r="I154" s="4">
        <v>1</v>
      </c>
    </row>
    <row r="155" spans="1:9" x14ac:dyDescent="0.2">
      <c r="A155" s="2" t="s">
        <v>201</v>
      </c>
      <c r="B155" s="2" t="s">
        <v>202</v>
      </c>
      <c r="C155" s="4">
        <v>14338.61</v>
      </c>
      <c r="D155" s="4"/>
      <c r="E155" s="4">
        <v>20000</v>
      </c>
      <c r="F155" s="4">
        <v>20000</v>
      </c>
      <c r="G155" s="5">
        <f t="shared" si="2"/>
        <v>0</v>
      </c>
      <c r="H155" s="121">
        <f t="shared" si="3"/>
        <v>0</v>
      </c>
      <c r="I155" s="4">
        <v>20000</v>
      </c>
    </row>
    <row r="156" spans="1:9" x14ac:dyDescent="0.2">
      <c r="A156" s="2" t="s">
        <v>203</v>
      </c>
      <c r="B156" s="2" t="s">
        <v>679</v>
      </c>
      <c r="C156" s="4">
        <v>0</v>
      </c>
      <c r="D156" s="4"/>
      <c r="E156" s="4">
        <v>1</v>
      </c>
      <c r="F156" s="4">
        <v>1</v>
      </c>
      <c r="G156" s="5">
        <f t="shared" si="2"/>
        <v>0</v>
      </c>
      <c r="H156" s="121">
        <f t="shared" si="3"/>
        <v>0</v>
      </c>
      <c r="I156" s="4">
        <v>1</v>
      </c>
    </row>
    <row r="157" spans="1:9" x14ac:dyDescent="0.2">
      <c r="A157" s="2" t="s">
        <v>204</v>
      </c>
      <c r="B157" s="2" t="s">
        <v>205</v>
      </c>
      <c r="C157" s="4">
        <v>0</v>
      </c>
      <c r="D157" s="4"/>
      <c r="E157" s="4">
        <v>1</v>
      </c>
      <c r="F157" s="4">
        <v>1</v>
      </c>
      <c r="G157" s="5">
        <f t="shared" si="2"/>
        <v>0</v>
      </c>
      <c r="H157" s="121">
        <f t="shared" si="3"/>
        <v>0</v>
      </c>
      <c r="I157" s="4">
        <v>1</v>
      </c>
    </row>
    <row r="158" spans="1:9" x14ac:dyDescent="0.2">
      <c r="A158" s="2" t="s">
        <v>206</v>
      </c>
      <c r="B158" s="2" t="s">
        <v>207</v>
      </c>
      <c r="C158" s="4">
        <v>0</v>
      </c>
      <c r="D158" s="4"/>
      <c r="E158" s="4">
        <v>1</v>
      </c>
      <c r="F158" s="4">
        <v>1</v>
      </c>
      <c r="G158" s="5">
        <f t="shared" si="2"/>
        <v>0</v>
      </c>
      <c r="H158" s="121">
        <f t="shared" si="3"/>
        <v>0</v>
      </c>
      <c r="I158" s="4">
        <v>1</v>
      </c>
    </row>
    <row r="159" spans="1:9" x14ac:dyDescent="0.2">
      <c r="A159" s="2" t="s">
        <v>208</v>
      </c>
      <c r="B159" s="2" t="s">
        <v>209</v>
      </c>
      <c r="C159" s="4">
        <v>1352.8</v>
      </c>
      <c r="D159" s="4"/>
      <c r="E159" s="4">
        <v>800</v>
      </c>
      <c r="F159" s="4">
        <v>1200</v>
      </c>
      <c r="G159" s="5">
        <f t="shared" si="2"/>
        <v>400</v>
      </c>
      <c r="H159" s="121">
        <f t="shared" si="3"/>
        <v>0.5</v>
      </c>
      <c r="I159" s="4">
        <v>1200</v>
      </c>
    </row>
    <row r="160" spans="1:9" x14ac:dyDescent="0.2">
      <c r="A160" s="2" t="s">
        <v>210</v>
      </c>
      <c r="B160" s="2" t="s">
        <v>211</v>
      </c>
      <c r="C160" s="4">
        <v>0</v>
      </c>
      <c r="D160" s="4"/>
      <c r="E160" s="4">
        <v>1</v>
      </c>
      <c r="F160" s="4">
        <v>1</v>
      </c>
      <c r="G160" s="5">
        <f t="shared" si="2"/>
        <v>0</v>
      </c>
      <c r="H160" s="121">
        <f t="shared" si="3"/>
        <v>0</v>
      </c>
      <c r="I160" s="4">
        <v>1</v>
      </c>
    </row>
    <row r="161" spans="1:9" x14ac:dyDescent="0.2">
      <c r="A161" s="2" t="s">
        <v>212</v>
      </c>
      <c r="B161" s="2" t="s">
        <v>213</v>
      </c>
      <c r="C161" s="19">
        <v>0</v>
      </c>
      <c r="D161" s="4"/>
      <c r="E161" s="19">
        <v>200</v>
      </c>
      <c r="F161" s="19">
        <v>200</v>
      </c>
      <c r="G161" s="5">
        <f t="shared" si="2"/>
        <v>0</v>
      </c>
      <c r="H161" s="121">
        <f t="shared" si="3"/>
        <v>0</v>
      </c>
      <c r="I161" s="19">
        <v>200</v>
      </c>
    </row>
    <row r="162" spans="1:9" x14ac:dyDescent="0.2">
      <c r="A162" s="2"/>
      <c r="B162" s="2" t="s">
        <v>538</v>
      </c>
      <c r="C162" s="18">
        <f>SUM(C140:C161)</f>
        <v>59581.670000000006</v>
      </c>
      <c r="D162" s="4"/>
      <c r="E162" s="18">
        <f>SUM(E140:E161)</f>
        <v>70336</v>
      </c>
      <c r="F162" s="18">
        <f>SUM(F140:F161)</f>
        <v>65870</v>
      </c>
      <c r="G162" s="18">
        <f>SUM(G140:G161)</f>
        <v>-4466</v>
      </c>
      <c r="H162" s="121">
        <f t="shared" si="3"/>
        <v>-6.3495222929936312E-2</v>
      </c>
      <c r="I162" s="18">
        <f>SUM(I140:I161)</f>
        <v>68970</v>
      </c>
    </row>
    <row r="163" spans="1:9" x14ac:dyDescent="0.2">
      <c r="A163" s="2"/>
      <c r="B163" s="2"/>
      <c r="C163" s="3"/>
      <c r="D163" s="4"/>
      <c r="E163" s="3"/>
      <c r="F163" s="3"/>
      <c r="G163" s="5"/>
      <c r="I163" s="3"/>
    </row>
    <row r="164" spans="1:9" x14ac:dyDescent="0.2">
      <c r="A164" s="28" t="s">
        <v>547</v>
      </c>
      <c r="B164" s="2"/>
      <c r="C164" s="4"/>
      <c r="D164" s="4"/>
      <c r="E164" s="4"/>
      <c r="F164" s="4"/>
      <c r="G164" s="5"/>
      <c r="I164" s="4"/>
    </row>
    <row r="165" spans="1:9" x14ac:dyDescent="0.2">
      <c r="A165" s="2" t="s">
        <v>214</v>
      </c>
      <c r="B165" s="2" t="s">
        <v>215</v>
      </c>
      <c r="C165" s="4">
        <v>0</v>
      </c>
      <c r="D165" s="4"/>
      <c r="E165" s="4">
        <v>1500</v>
      </c>
      <c r="F165" s="4">
        <v>1</v>
      </c>
      <c r="G165" s="5">
        <f>F165-E165</f>
        <v>-1499</v>
      </c>
      <c r="H165" s="121">
        <f>G165/E165</f>
        <v>-0.9993333333333333</v>
      </c>
      <c r="I165" s="4">
        <v>1</v>
      </c>
    </row>
    <row r="166" spans="1:9" x14ac:dyDescent="0.2">
      <c r="A166" s="2" t="s">
        <v>216</v>
      </c>
      <c r="B166" s="2" t="s">
        <v>217</v>
      </c>
      <c r="C166" s="4">
        <v>25000</v>
      </c>
      <c r="D166" s="4"/>
      <c r="E166" s="4">
        <v>25000</v>
      </c>
      <c r="F166" s="4">
        <v>25000</v>
      </c>
      <c r="G166" s="5">
        <f>F166-E166</f>
        <v>0</v>
      </c>
      <c r="H166" s="121">
        <f>G166/E166</f>
        <v>0</v>
      </c>
      <c r="I166" s="4">
        <v>25000</v>
      </c>
    </row>
    <row r="167" spans="1:9" x14ac:dyDescent="0.2">
      <c r="A167" s="2" t="s">
        <v>218</v>
      </c>
      <c r="B167" s="2" t="s">
        <v>219</v>
      </c>
      <c r="C167" s="4">
        <v>3000</v>
      </c>
      <c r="D167" s="4"/>
      <c r="E167" s="4">
        <v>3000</v>
      </c>
      <c r="F167" s="4">
        <v>3000</v>
      </c>
      <c r="G167" s="5">
        <f>F167-E167</f>
        <v>0</v>
      </c>
      <c r="H167" s="121">
        <f>G167/E167</f>
        <v>0</v>
      </c>
      <c r="I167" s="4">
        <v>3000</v>
      </c>
    </row>
    <row r="168" spans="1:9" x14ac:dyDescent="0.2">
      <c r="A168" s="2" t="s">
        <v>220</v>
      </c>
      <c r="B168" s="2" t="s">
        <v>221</v>
      </c>
      <c r="C168" s="19">
        <v>3000</v>
      </c>
      <c r="D168" s="4"/>
      <c r="E168" s="19">
        <v>3000</v>
      </c>
      <c r="F168" s="19">
        <v>3000</v>
      </c>
      <c r="G168" s="5">
        <f>F168-E168</f>
        <v>0</v>
      </c>
      <c r="H168" s="121">
        <f>G168/E168</f>
        <v>0</v>
      </c>
      <c r="I168" s="19">
        <v>3000</v>
      </c>
    </row>
    <row r="169" spans="1:9" x14ac:dyDescent="0.2">
      <c r="A169" s="2"/>
      <c r="B169" s="2" t="s">
        <v>538</v>
      </c>
      <c r="C169" s="18">
        <f>SUM(C165:C168)</f>
        <v>31000</v>
      </c>
      <c r="D169" s="4"/>
      <c r="E169" s="18">
        <f>SUM(E165:E168)</f>
        <v>32500</v>
      </c>
      <c r="F169" s="18">
        <f>SUM(F165:F168)</f>
        <v>31001</v>
      </c>
      <c r="G169" s="18">
        <f t="shared" ref="G169" si="7">SUM(G165:G168)</f>
        <v>-1499</v>
      </c>
      <c r="H169" s="121">
        <f>G169/E169</f>
        <v>-4.6123076923076926E-2</v>
      </c>
      <c r="I169" s="18">
        <f>SUM(I165:I168)</f>
        <v>31001</v>
      </c>
    </row>
    <row r="170" spans="1:9" x14ac:dyDescent="0.2">
      <c r="A170" s="2"/>
      <c r="B170" s="2"/>
      <c r="C170" s="3"/>
      <c r="D170" s="4"/>
      <c r="E170" s="3"/>
      <c r="F170" s="3"/>
      <c r="G170" s="5"/>
      <c r="I170" s="3"/>
    </row>
    <row r="171" spans="1:9" x14ac:dyDescent="0.2">
      <c r="A171" s="28" t="s">
        <v>548</v>
      </c>
      <c r="B171" s="2"/>
      <c r="C171" s="4"/>
      <c r="D171" s="4"/>
      <c r="E171" s="4"/>
      <c r="F171" s="4"/>
      <c r="G171" s="5"/>
      <c r="I171" s="4"/>
    </row>
    <row r="172" spans="1:9" x14ac:dyDescent="0.2">
      <c r="A172" s="2" t="s">
        <v>222</v>
      </c>
      <c r="B172" s="2" t="s">
        <v>223</v>
      </c>
      <c r="C172" s="4">
        <v>92378</v>
      </c>
      <c r="D172" s="4"/>
      <c r="E172" s="4">
        <v>92378</v>
      </c>
      <c r="F172" s="4">
        <v>100692</v>
      </c>
      <c r="G172" s="5">
        <f t="shared" si="2"/>
        <v>8314</v>
      </c>
      <c r="H172" s="121">
        <f t="shared" si="3"/>
        <v>8.9999783498235508E-2</v>
      </c>
      <c r="I172" s="4">
        <v>100692</v>
      </c>
    </row>
    <row r="173" spans="1:9" x14ac:dyDescent="0.2">
      <c r="A173" s="2" t="s">
        <v>224</v>
      </c>
      <c r="B173" s="2" t="s">
        <v>225</v>
      </c>
      <c r="C173" s="4">
        <v>818</v>
      </c>
      <c r="D173" s="4"/>
      <c r="E173" s="4">
        <v>818</v>
      </c>
      <c r="F173" s="4">
        <v>842</v>
      </c>
      <c r="G173" s="5">
        <f t="shared" si="2"/>
        <v>24</v>
      </c>
      <c r="H173" s="121">
        <f t="shared" si="3"/>
        <v>2.9339853300733496E-2</v>
      </c>
      <c r="I173" s="4">
        <v>842</v>
      </c>
    </row>
    <row r="174" spans="1:9" x14ac:dyDescent="0.2">
      <c r="A174" s="2" t="s">
        <v>226</v>
      </c>
      <c r="B174" s="2" t="s">
        <v>227</v>
      </c>
      <c r="C174" s="19">
        <v>26366</v>
      </c>
      <c r="D174" s="4"/>
      <c r="E174" s="19">
        <v>26366</v>
      </c>
      <c r="F174" s="19">
        <v>29003</v>
      </c>
      <c r="G174" s="5">
        <f t="shared" si="2"/>
        <v>2637</v>
      </c>
      <c r="H174" s="121">
        <f t="shared" si="3"/>
        <v>0.10001517105362967</v>
      </c>
      <c r="I174" s="19">
        <v>29003</v>
      </c>
    </row>
    <row r="175" spans="1:9" x14ac:dyDescent="0.2">
      <c r="A175" s="2"/>
      <c r="B175" s="2" t="s">
        <v>538</v>
      </c>
      <c r="C175" s="18">
        <f>SUM(C172:C174)</f>
        <v>119562</v>
      </c>
      <c r="D175" s="4"/>
      <c r="E175" s="18">
        <f t="shared" ref="E175:G175" si="8">SUM(E172:E174)</f>
        <v>119562</v>
      </c>
      <c r="F175" s="18">
        <f t="shared" si="8"/>
        <v>130537</v>
      </c>
      <c r="G175" s="53">
        <f t="shared" si="8"/>
        <v>10975</v>
      </c>
      <c r="H175" s="124">
        <f t="shared" si="3"/>
        <v>9.1793379167293951E-2</v>
      </c>
      <c r="I175" s="18">
        <f t="shared" ref="I175" si="9">SUM(I172:I174)</f>
        <v>130537</v>
      </c>
    </row>
    <row r="176" spans="1:9" x14ac:dyDescent="0.2">
      <c r="A176" s="2"/>
      <c r="B176" s="2"/>
      <c r="C176" s="3"/>
      <c r="D176" s="4"/>
      <c r="E176" s="3"/>
      <c r="F176" s="3"/>
      <c r="G176" s="5"/>
      <c r="I176" s="3"/>
    </row>
    <row r="177" spans="1:9" x14ac:dyDescent="0.2">
      <c r="A177" s="28" t="s">
        <v>549</v>
      </c>
      <c r="B177" s="2"/>
      <c r="C177" s="19"/>
      <c r="D177" s="4"/>
      <c r="E177" s="19"/>
      <c r="F177" s="19"/>
      <c r="G177" s="5"/>
      <c r="I177" s="19"/>
    </row>
    <row r="178" spans="1:9" x14ac:dyDescent="0.2">
      <c r="A178" s="2" t="s">
        <v>228</v>
      </c>
      <c r="B178" s="2" t="s">
        <v>229</v>
      </c>
      <c r="C178" s="18">
        <v>3868</v>
      </c>
      <c r="D178" s="4"/>
      <c r="E178" s="18">
        <v>3525</v>
      </c>
      <c r="F178" s="18">
        <v>3855</v>
      </c>
      <c r="G178" s="52">
        <f t="shared" si="2"/>
        <v>330</v>
      </c>
      <c r="H178" s="124">
        <f t="shared" si="3"/>
        <v>9.3617021276595741E-2</v>
      </c>
      <c r="I178" s="18">
        <v>3855</v>
      </c>
    </row>
    <row r="179" spans="1:9" x14ac:dyDescent="0.2">
      <c r="A179" s="2"/>
      <c r="B179" s="2"/>
      <c r="C179" s="3"/>
      <c r="D179" s="4"/>
      <c r="E179" s="3"/>
      <c r="F179" s="3"/>
      <c r="G179" s="5"/>
      <c r="I179" s="3"/>
    </row>
    <row r="180" spans="1:9" x14ac:dyDescent="0.2">
      <c r="A180" s="28" t="s">
        <v>550</v>
      </c>
      <c r="B180" s="2"/>
      <c r="C180" s="4"/>
      <c r="D180" s="4"/>
      <c r="E180" s="4"/>
      <c r="F180" s="4"/>
      <c r="G180" s="5"/>
      <c r="I180" s="4"/>
    </row>
    <row r="181" spans="1:9" x14ac:dyDescent="0.2">
      <c r="A181" s="2" t="s">
        <v>230</v>
      </c>
      <c r="B181" s="2" t="s">
        <v>231</v>
      </c>
      <c r="C181" s="4">
        <v>17500</v>
      </c>
      <c r="D181" s="4"/>
      <c r="E181" s="4">
        <v>17500</v>
      </c>
      <c r="F181" s="4">
        <v>17500</v>
      </c>
      <c r="G181" s="5">
        <f t="shared" si="2"/>
        <v>0</v>
      </c>
      <c r="H181" s="121">
        <f t="shared" si="3"/>
        <v>0</v>
      </c>
      <c r="I181" s="4">
        <v>17500</v>
      </c>
    </row>
    <row r="182" spans="1:9" x14ac:dyDescent="0.2">
      <c r="A182" s="2" t="s">
        <v>232</v>
      </c>
      <c r="B182" s="2" t="s">
        <v>693</v>
      </c>
      <c r="C182" s="19">
        <v>0</v>
      </c>
      <c r="D182" s="4"/>
      <c r="E182" s="19">
        <v>1</v>
      </c>
      <c r="F182" s="19">
        <v>1</v>
      </c>
      <c r="G182" s="5">
        <f t="shared" si="2"/>
        <v>0</v>
      </c>
      <c r="H182" s="121">
        <f t="shared" si="3"/>
        <v>0</v>
      </c>
      <c r="I182" s="19">
        <v>1</v>
      </c>
    </row>
    <row r="183" spans="1:9" x14ac:dyDescent="0.2">
      <c r="A183" s="2"/>
      <c r="B183" s="2" t="s">
        <v>538</v>
      </c>
      <c r="C183" s="18">
        <f>SUM(C181:C182)</f>
        <v>17500</v>
      </c>
      <c r="D183" s="4"/>
      <c r="E183" s="18">
        <f t="shared" ref="E183:G183" si="10">SUM(E181:E182)</f>
        <v>17501</v>
      </c>
      <c r="F183" s="18">
        <f t="shared" si="10"/>
        <v>17501</v>
      </c>
      <c r="G183" s="18">
        <f t="shared" si="10"/>
        <v>0</v>
      </c>
      <c r="I183" s="18">
        <f t="shared" ref="I183" si="11">SUM(I181:I182)</f>
        <v>17501</v>
      </c>
    </row>
    <row r="184" spans="1:9" x14ac:dyDescent="0.2">
      <c r="A184" s="2"/>
      <c r="B184" s="2"/>
      <c r="C184" s="3"/>
      <c r="D184" s="4"/>
      <c r="E184" s="3"/>
      <c r="F184" s="3"/>
      <c r="G184" s="5"/>
      <c r="I184" s="3"/>
    </row>
    <row r="185" spans="1:9" x14ac:dyDescent="0.2">
      <c r="A185" s="28" t="s">
        <v>551</v>
      </c>
      <c r="B185" s="2"/>
      <c r="C185" s="4"/>
      <c r="D185" s="4"/>
      <c r="E185" s="4"/>
      <c r="F185" s="4"/>
      <c r="G185" s="5"/>
      <c r="I185" s="4"/>
    </row>
    <row r="186" spans="1:9" x14ac:dyDescent="0.2">
      <c r="A186" s="2" t="s">
        <v>233</v>
      </c>
      <c r="B186" s="2" t="s">
        <v>234</v>
      </c>
      <c r="C186" s="4">
        <v>11797</v>
      </c>
      <c r="D186" s="4"/>
      <c r="E186" s="4">
        <v>1</v>
      </c>
      <c r="F186" s="4">
        <v>65260</v>
      </c>
      <c r="G186" s="5">
        <f t="shared" si="2"/>
        <v>65259</v>
      </c>
      <c r="H186" s="121">
        <f t="shared" si="3"/>
        <v>65259</v>
      </c>
      <c r="I186" s="4">
        <v>65260</v>
      </c>
    </row>
    <row r="187" spans="1:9" x14ac:dyDescent="0.2">
      <c r="A187" s="2" t="s">
        <v>235</v>
      </c>
      <c r="B187" s="2" t="s">
        <v>236</v>
      </c>
      <c r="C187" s="4">
        <v>242443.05</v>
      </c>
      <c r="D187" s="4"/>
      <c r="E187" s="4">
        <v>353756</v>
      </c>
      <c r="F187" s="4">
        <v>217788</v>
      </c>
      <c r="G187" s="5">
        <f t="shared" si="2"/>
        <v>-135968</v>
      </c>
      <c r="H187" s="121">
        <f t="shared" si="3"/>
        <v>-0.38435531835502434</v>
      </c>
      <c r="I187" s="4">
        <v>217788</v>
      </c>
    </row>
    <row r="188" spans="1:9" x14ac:dyDescent="0.2">
      <c r="A188" s="2" t="s">
        <v>688</v>
      </c>
      <c r="B188" s="2" t="s">
        <v>689</v>
      </c>
      <c r="C188" s="4">
        <v>0</v>
      </c>
      <c r="D188" s="4"/>
      <c r="E188" s="4">
        <v>0</v>
      </c>
      <c r="F188" s="4">
        <v>62212</v>
      </c>
      <c r="G188" s="5">
        <f t="shared" si="2"/>
        <v>62212</v>
      </c>
      <c r="H188" s="121" t="e">
        <f t="shared" si="3"/>
        <v>#DIV/0!</v>
      </c>
      <c r="I188" s="4">
        <v>62212</v>
      </c>
    </row>
    <row r="189" spans="1:9" x14ac:dyDescent="0.2">
      <c r="A189" s="2" t="s">
        <v>237</v>
      </c>
      <c r="B189" s="2" t="s">
        <v>238</v>
      </c>
      <c r="C189" s="4">
        <v>1244.3900000000001</v>
      </c>
      <c r="D189" s="4"/>
      <c r="E189" s="4">
        <v>2348</v>
      </c>
      <c r="F189" s="4">
        <v>2348</v>
      </c>
      <c r="G189" s="5">
        <f t="shared" si="2"/>
        <v>0</v>
      </c>
      <c r="H189" s="121">
        <f t="shared" si="3"/>
        <v>0</v>
      </c>
      <c r="I189" s="4">
        <v>2348</v>
      </c>
    </row>
    <row r="190" spans="1:9" x14ac:dyDescent="0.2">
      <c r="A190" s="2" t="s">
        <v>239</v>
      </c>
      <c r="B190" s="2" t="s">
        <v>240</v>
      </c>
      <c r="C190" s="4">
        <v>0</v>
      </c>
      <c r="D190" s="4"/>
      <c r="E190" s="4">
        <v>1</v>
      </c>
      <c r="F190" s="4">
        <v>1</v>
      </c>
      <c r="G190" s="5">
        <f t="shared" si="2"/>
        <v>0</v>
      </c>
      <c r="H190" s="121">
        <f t="shared" si="3"/>
        <v>0</v>
      </c>
      <c r="I190" s="4">
        <v>1</v>
      </c>
    </row>
    <row r="191" spans="1:9" x14ac:dyDescent="0.2">
      <c r="A191" s="2" t="s">
        <v>241</v>
      </c>
      <c r="B191" s="2" t="s">
        <v>242</v>
      </c>
      <c r="C191" s="4">
        <v>7990.03</v>
      </c>
      <c r="D191" s="4"/>
      <c r="E191" s="4">
        <v>12027</v>
      </c>
      <c r="F191" s="4">
        <v>12027</v>
      </c>
      <c r="G191" s="5">
        <f t="shared" si="2"/>
        <v>0</v>
      </c>
      <c r="H191" s="121">
        <f t="shared" si="3"/>
        <v>0</v>
      </c>
      <c r="I191" s="4">
        <v>12027</v>
      </c>
    </row>
    <row r="192" spans="1:9" x14ac:dyDescent="0.2">
      <c r="A192" s="2" t="s">
        <v>243</v>
      </c>
      <c r="B192" s="2" t="s">
        <v>244</v>
      </c>
      <c r="C192" s="4">
        <v>2075.44</v>
      </c>
      <c r="D192" s="4"/>
      <c r="E192" s="4">
        <v>3500</v>
      </c>
      <c r="F192" s="4">
        <v>3500</v>
      </c>
      <c r="G192" s="5">
        <f t="shared" ref="G192:G268" si="12">F192-E192</f>
        <v>0</v>
      </c>
      <c r="H192" s="121">
        <f t="shared" ref="H192:H268" si="13">G192/E192</f>
        <v>0</v>
      </c>
      <c r="I192" s="4">
        <v>3500</v>
      </c>
    </row>
    <row r="193" spans="1:9" x14ac:dyDescent="0.2">
      <c r="A193" s="2" t="s">
        <v>625</v>
      </c>
      <c r="B193" s="2" t="s">
        <v>629</v>
      </c>
      <c r="C193" s="4">
        <v>0</v>
      </c>
      <c r="D193" s="4"/>
      <c r="E193" s="4">
        <v>0</v>
      </c>
      <c r="F193" s="4">
        <v>1</v>
      </c>
      <c r="G193" s="5">
        <f t="shared" si="12"/>
        <v>1</v>
      </c>
      <c r="H193" s="121" t="e">
        <f t="shared" si="13"/>
        <v>#DIV/0!</v>
      </c>
      <c r="I193" s="4">
        <v>1</v>
      </c>
    </row>
    <row r="194" spans="1:9" x14ac:dyDescent="0.2">
      <c r="A194" s="2" t="s">
        <v>626</v>
      </c>
      <c r="B194" s="2" t="s">
        <v>630</v>
      </c>
      <c r="C194" s="4">
        <v>0</v>
      </c>
      <c r="D194" s="4"/>
      <c r="E194" s="4">
        <v>0</v>
      </c>
      <c r="F194" s="4">
        <v>1</v>
      </c>
      <c r="G194" s="5">
        <f t="shared" si="12"/>
        <v>1</v>
      </c>
      <c r="H194" s="121" t="e">
        <f t="shared" si="13"/>
        <v>#DIV/0!</v>
      </c>
      <c r="I194" s="4">
        <v>1</v>
      </c>
    </row>
    <row r="195" spans="1:9" x14ac:dyDescent="0.2">
      <c r="A195" s="2" t="s">
        <v>627</v>
      </c>
      <c r="B195" s="2" t="s">
        <v>628</v>
      </c>
      <c r="C195" s="4">
        <v>0</v>
      </c>
      <c r="D195" s="4"/>
      <c r="E195" s="4">
        <v>0</v>
      </c>
      <c r="F195" s="4">
        <v>1</v>
      </c>
      <c r="G195" s="5">
        <f t="shared" si="12"/>
        <v>1</v>
      </c>
      <c r="H195" s="121" t="e">
        <f t="shared" si="13"/>
        <v>#DIV/0!</v>
      </c>
      <c r="I195" s="4">
        <v>1</v>
      </c>
    </row>
    <row r="196" spans="1:9" x14ac:dyDescent="0.2">
      <c r="A196" s="2" t="s">
        <v>245</v>
      </c>
      <c r="B196" s="2" t="s">
        <v>246</v>
      </c>
      <c r="C196" s="4">
        <v>29777.08</v>
      </c>
      <c r="D196" s="4"/>
      <c r="E196" s="4">
        <v>27992</v>
      </c>
      <c r="F196" s="4">
        <v>18598</v>
      </c>
      <c r="G196" s="5">
        <f t="shared" si="12"/>
        <v>-9394</v>
      </c>
      <c r="H196" s="121">
        <f t="shared" si="13"/>
        <v>-0.33559588453843958</v>
      </c>
      <c r="I196" s="4">
        <v>18598</v>
      </c>
    </row>
    <row r="197" spans="1:9" x14ac:dyDescent="0.2">
      <c r="A197" s="2" t="s">
        <v>247</v>
      </c>
      <c r="B197" s="2" t="s">
        <v>248</v>
      </c>
      <c r="C197" s="4">
        <v>2726.13</v>
      </c>
      <c r="D197" s="4"/>
      <c r="E197" s="4">
        <v>4562</v>
      </c>
      <c r="F197" s="4">
        <v>3500</v>
      </c>
      <c r="G197" s="5">
        <f t="shared" si="12"/>
        <v>-1062</v>
      </c>
      <c r="H197" s="121">
        <f t="shared" si="13"/>
        <v>-0.23279263480929416</v>
      </c>
      <c r="I197" s="4">
        <v>3500</v>
      </c>
    </row>
    <row r="198" spans="1:9" x14ac:dyDescent="0.2">
      <c r="A198" s="2" t="s">
        <v>249</v>
      </c>
      <c r="B198" s="2" t="s">
        <v>250</v>
      </c>
      <c r="C198" s="4">
        <v>2037.63</v>
      </c>
      <c r="D198" s="4"/>
      <c r="E198" s="4">
        <v>2880</v>
      </c>
      <c r="F198" s="4">
        <v>2380</v>
      </c>
      <c r="G198" s="5">
        <f t="shared" si="12"/>
        <v>-500</v>
      </c>
      <c r="H198" s="121">
        <f t="shared" si="13"/>
        <v>-0.1736111111111111</v>
      </c>
      <c r="I198" s="4">
        <v>2880</v>
      </c>
    </row>
    <row r="199" spans="1:9" x14ac:dyDescent="0.2">
      <c r="A199" s="2" t="s">
        <v>251</v>
      </c>
      <c r="B199" s="2" t="s">
        <v>252</v>
      </c>
      <c r="C199" s="4">
        <v>1301.02</v>
      </c>
      <c r="D199" s="4"/>
      <c r="E199" s="4">
        <v>360</v>
      </c>
      <c r="F199" s="4">
        <v>1000</v>
      </c>
      <c r="G199" s="5">
        <f t="shared" si="12"/>
        <v>640</v>
      </c>
      <c r="H199" s="121">
        <f t="shared" si="13"/>
        <v>1.7777777777777777</v>
      </c>
      <c r="I199" s="4">
        <v>1000</v>
      </c>
    </row>
    <row r="200" spans="1:9" x14ac:dyDescent="0.2">
      <c r="A200" s="2" t="s">
        <v>253</v>
      </c>
      <c r="B200" s="2" t="s">
        <v>254</v>
      </c>
      <c r="C200" s="4">
        <v>2009</v>
      </c>
      <c r="D200" s="4"/>
      <c r="E200" s="4">
        <v>2500</v>
      </c>
      <c r="F200" s="4">
        <v>2500</v>
      </c>
      <c r="G200" s="5">
        <f t="shared" si="12"/>
        <v>0</v>
      </c>
      <c r="H200" s="121">
        <f t="shared" si="13"/>
        <v>0</v>
      </c>
      <c r="I200" s="4">
        <v>2500</v>
      </c>
    </row>
    <row r="201" spans="1:9" x14ac:dyDescent="0.2">
      <c r="A201" s="2" t="s">
        <v>255</v>
      </c>
      <c r="B201" s="2" t="s">
        <v>256</v>
      </c>
      <c r="C201" s="4">
        <v>1801.33</v>
      </c>
      <c r="D201" s="4"/>
      <c r="E201" s="4">
        <v>2000</v>
      </c>
      <c r="F201" s="4">
        <v>2000</v>
      </c>
      <c r="G201" s="5">
        <f t="shared" si="12"/>
        <v>0</v>
      </c>
      <c r="H201" s="121">
        <f t="shared" si="13"/>
        <v>0</v>
      </c>
      <c r="I201" s="4">
        <v>2000</v>
      </c>
    </row>
    <row r="202" spans="1:9" x14ac:dyDescent="0.2">
      <c r="A202" s="2" t="s">
        <v>257</v>
      </c>
      <c r="B202" s="2" t="s">
        <v>258</v>
      </c>
      <c r="C202" s="4">
        <v>3105</v>
      </c>
      <c r="D202" s="4"/>
      <c r="E202" s="4">
        <v>3830</v>
      </c>
      <c r="F202" s="4">
        <v>3830</v>
      </c>
      <c r="G202" s="5">
        <f t="shared" si="12"/>
        <v>0</v>
      </c>
      <c r="H202" s="121">
        <f t="shared" si="13"/>
        <v>0</v>
      </c>
      <c r="I202" s="4">
        <v>3830</v>
      </c>
    </row>
    <row r="203" spans="1:9" x14ac:dyDescent="0.2">
      <c r="A203" s="2" t="s">
        <v>259</v>
      </c>
      <c r="B203" s="2" t="s">
        <v>694</v>
      </c>
      <c r="C203" s="4">
        <v>2874.85</v>
      </c>
      <c r="D203" s="4"/>
      <c r="E203" s="4">
        <v>7168</v>
      </c>
      <c r="F203" s="4">
        <v>6000</v>
      </c>
      <c r="G203" s="5">
        <f t="shared" si="12"/>
        <v>-1168</v>
      </c>
      <c r="H203" s="121">
        <f t="shared" si="13"/>
        <v>-0.16294642857142858</v>
      </c>
      <c r="I203" s="4">
        <v>6000</v>
      </c>
    </row>
    <row r="204" spans="1:9" x14ac:dyDescent="0.2">
      <c r="A204" s="2" t="s">
        <v>260</v>
      </c>
      <c r="B204" s="2" t="s">
        <v>261</v>
      </c>
      <c r="C204" s="4">
        <v>1932.43</v>
      </c>
      <c r="D204" s="4"/>
      <c r="E204" s="4">
        <v>3000</v>
      </c>
      <c r="F204" s="4">
        <v>3000</v>
      </c>
      <c r="G204" s="5">
        <f t="shared" si="12"/>
        <v>0</v>
      </c>
      <c r="H204" s="121">
        <f t="shared" si="13"/>
        <v>0</v>
      </c>
      <c r="I204" s="4">
        <v>3000</v>
      </c>
    </row>
    <row r="205" spans="1:9" x14ac:dyDescent="0.2">
      <c r="A205" s="2" t="s">
        <v>262</v>
      </c>
      <c r="B205" s="2" t="s">
        <v>263</v>
      </c>
      <c r="C205" s="4">
        <v>3045.76</v>
      </c>
      <c r="D205" s="4"/>
      <c r="E205" s="4">
        <v>1240</v>
      </c>
      <c r="F205" s="4">
        <v>1240</v>
      </c>
      <c r="G205" s="5">
        <f t="shared" si="12"/>
        <v>0</v>
      </c>
      <c r="H205" s="121">
        <f t="shared" si="13"/>
        <v>0</v>
      </c>
      <c r="I205" s="4">
        <v>1240</v>
      </c>
    </row>
    <row r="206" spans="1:9" x14ac:dyDescent="0.2">
      <c r="A206" s="2" t="s">
        <v>631</v>
      </c>
      <c r="B206" s="2" t="s">
        <v>632</v>
      </c>
      <c r="C206" s="4">
        <v>0</v>
      </c>
      <c r="D206" s="4"/>
      <c r="E206" s="4">
        <v>0</v>
      </c>
      <c r="F206" s="4">
        <v>0</v>
      </c>
      <c r="G206" s="5">
        <f t="shared" si="12"/>
        <v>0</v>
      </c>
      <c r="H206" s="121" t="e">
        <f t="shared" si="13"/>
        <v>#DIV/0!</v>
      </c>
      <c r="I206" s="4">
        <v>0</v>
      </c>
    </row>
    <row r="207" spans="1:9" x14ac:dyDescent="0.2">
      <c r="A207" s="2" t="s">
        <v>264</v>
      </c>
      <c r="B207" s="2" t="s">
        <v>265</v>
      </c>
      <c r="C207" s="4">
        <v>1843.55</v>
      </c>
      <c r="D207" s="4"/>
      <c r="E207" s="4">
        <v>2500</v>
      </c>
      <c r="F207" s="4">
        <v>2500</v>
      </c>
      <c r="G207" s="5">
        <f t="shared" si="12"/>
        <v>0</v>
      </c>
      <c r="H207" s="121">
        <f t="shared" si="13"/>
        <v>0</v>
      </c>
      <c r="I207" s="4">
        <v>2500</v>
      </c>
    </row>
    <row r="208" spans="1:9" x14ac:dyDescent="0.2">
      <c r="A208" s="2" t="s">
        <v>266</v>
      </c>
      <c r="B208" s="2" t="s">
        <v>267</v>
      </c>
      <c r="C208" s="4">
        <v>8682</v>
      </c>
      <c r="D208" s="4"/>
      <c r="E208" s="4">
        <v>11630</v>
      </c>
      <c r="F208" s="4">
        <v>10500</v>
      </c>
      <c r="G208" s="5">
        <f t="shared" si="12"/>
        <v>-1130</v>
      </c>
      <c r="H208" s="121">
        <f t="shared" si="13"/>
        <v>-9.7162510748065353E-2</v>
      </c>
      <c r="I208" s="4">
        <v>10500</v>
      </c>
    </row>
    <row r="209" spans="1:9" x14ac:dyDescent="0.2">
      <c r="A209" s="2" t="s">
        <v>268</v>
      </c>
      <c r="B209" s="2" t="s">
        <v>269</v>
      </c>
      <c r="C209" s="4">
        <v>37020.46</v>
      </c>
      <c r="D209" s="4"/>
      <c r="E209" s="4">
        <v>3515</v>
      </c>
      <c r="F209" s="4">
        <v>3500</v>
      </c>
      <c r="G209" s="5">
        <f t="shared" si="12"/>
        <v>-15</v>
      </c>
      <c r="H209" s="121">
        <f t="shared" si="13"/>
        <v>-4.2674253200568994E-3</v>
      </c>
      <c r="I209" s="4">
        <v>3500</v>
      </c>
    </row>
    <row r="210" spans="1:9" x14ac:dyDescent="0.2">
      <c r="A210" s="2" t="s">
        <v>270</v>
      </c>
      <c r="B210" s="2" t="s">
        <v>271</v>
      </c>
      <c r="C210" s="19">
        <v>0</v>
      </c>
      <c r="D210" s="4"/>
      <c r="E210" s="19">
        <v>1</v>
      </c>
      <c r="F210" s="19">
        <v>1</v>
      </c>
      <c r="G210" s="5">
        <f t="shared" si="12"/>
        <v>0</v>
      </c>
      <c r="H210" s="121">
        <f t="shared" si="13"/>
        <v>0</v>
      </c>
      <c r="I210" s="19">
        <v>1</v>
      </c>
    </row>
    <row r="211" spans="1:9" x14ac:dyDescent="0.2">
      <c r="A211" s="2"/>
      <c r="B211" s="2" t="s">
        <v>538</v>
      </c>
      <c r="C211" s="18">
        <f>SUM(C186:C210)</f>
        <v>363706.15000000008</v>
      </c>
      <c r="D211" s="4"/>
      <c r="E211" s="18">
        <f>SUM(E186:E210)</f>
        <v>444811</v>
      </c>
      <c r="F211" s="18">
        <f>SUM(F186:F210)</f>
        <v>423688</v>
      </c>
      <c r="G211" s="18">
        <f>SUM(G186:G210)</f>
        <v>-21123</v>
      </c>
      <c r="H211" s="121">
        <f t="shared" si="13"/>
        <v>-4.7487584614589115E-2</v>
      </c>
      <c r="I211" s="18">
        <f>SUM(I186:I210)</f>
        <v>424188</v>
      </c>
    </row>
    <row r="212" spans="1:9" x14ac:dyDescent="0.2">
      <c r="A212" s="2"/>
      <c r="B212" s="2"/>
      <c r="C212" s="3"/>
      <c r="D212" s="4"/>
      <c r="E212" s="3"/>
      <c r="F212" s="3"/>
      <c r="G212" s="5"/>
      <c r="I212" s="3"/>
    </row>
    <row r="213" spans="1:9" x14ac:dyDescent="0.2">
      <c r="A213" s="28" t="s">
        <v>552</v>
      </c>
      <c r="B213" s="2"/>
      <c r="C213" s="4"/>
      <c r="D213" s="4"/>
      <c r="E213" s="4"/>
      <c r="F213" s="4"/>
      <c r="G213" s="5"/>
      <c r="I213" s="4"/>
    </row>
    <row r="214" spans="1:9" x14ac:dyDescent="0.2">
      <c r="A214" s="2" t="s">
        <v>272</v>
      </c>
      <c r="B214" s="2" t="s">
        <v>273</v>
      </c>
      <c r="C214" s="4">
        <v>85318</v>
      </c>
      <c r="D214" s="4"/>
      <c r="E214" s="4">
        <v>85318</v>
      </c>
      <c r="F214" s="4">
        <v>89190</v>
      </c>
      <c r="G214" s="5">
        <f t="shared" si="12"/>
        <v>3872</v>
      </c>
      <c r="H214" s="121">
        <f t="shared" si="13"/>
        <v>4.5383154785625539E-2</v>
      </c>
      <c r="I214" s="4">
        <v>89190</v>
      </c>
    </row>
    <row r="215" spans="1:9" x14ac:dyDescent="0.2">
      <c r="A215" s="2" t="s">
        <v>674</v>
      </c>
      <c r="B215" s="2" t="s">
        <v>675</v>
      </c>
      <c r="C215" s="29">
        <v>0</v>
      </c>
      <c r="D215" s="4"/>
      <c r="E215" s="29">
        <v>0</v>
      </c>
      <c r="F215" s="29">
        <v>1</v>
      </c>
      <c r="G215" s="5">
        <f t="shared" si="12"/>
        <v>1</v>
      </c>
      <c r="I215" s="29">
        <v>1</v>
      </c>
    </row>
    <row r="216" spans="1:9" x14ac:dyDescent="0.2">
      <c r="A216" s="2"/>
      <c r="B216" s="2" t="s">
        <v>538</v>
      </c>
      <c r="C216" s="18">
        <f>SUM(C214:C214)</f>
        <v>85318</v>
      </c>
      <c r="D216" s="4"/>
      <c r="E216" s="18">
        <f>SUM(E214:E215)</f>
        <v>85318</v>
      </c>
      <c r="F216" s="18">
        <f t="shared" ref="F216:G216" si="14">SUM(F214:F215)</f>
        <v>89191</v>
      </c>
      <c r="G216" s="18">
        <f t="shared" si="14"/>
        <v>3873</v>
      </c>
      <c r="H216" s="121">
        <f t="shared" si="13"/>
        <v>4.5394875641716868E-2</v>
      </c>
      <c r="I216" s="18">
        <f t="shared" ref="I216" si="15">SUM(I214:I215)</f>
        <v>89191</v>
      </c>
    </row>
    <row r="217" spans="1:9" x14ac:dyDescent="0.2">
      <c r="A217" s="2"/>
      <c r="B217" s="2"/>
      <c r="C217" s="3"/>
      <c r="D217" s="4"/>
      <c r="E217" s="3"/>
      <c r="F217" s="3"/>
      <c r="G217" s="5"/>
      <c r="I217" s="3"/>
    </row>
    <row r="218" spans="1:9" x14ac:dyDescent="0.2">
      <c r="A218" s="28" t="s">
        <v>553</v>
      </c>
      <c r="B218" s="2"/>
      <c r="C218" s="4"/>
      <c r="D218" s="4"/>
      <c r="E218" s="4"/>
      <c r="F218" s="4"/>
      <c r="G218" s="5"/>
      <c r="I218" s="4"/>
    </row>
    <row r="219" spans="1:9" x14ac:dyDescent="0.2">
      <c r="A219" s="2" t="s">
        <v>274</v>
      </c>
      <c r="B219" s="2" t="s">
        <v>275</v>
      </c>
      <c r="C219" s="4">
        <v>21030</v>
      </c>
      <c r="D219" s="4"/>
      <c r="E219" s="4">
        <v>21030</v>
      </c>
      <c r="F219" s="4">
        <v>21030</v>
      </c>
      <c r="G219" s="5">
        <f t="shared" si="12"/>
        <v>0</v>
      </c>
      <c r="H219" s="121">
        <f t="shared" si="13"/>
        <v>0</v>
      </c>
      <c r="I219" s="4">
        <v>21030</v>
      </c>
    </row>
    <row r="220" spans="1:9" x14ac:dyDescent="0.2">
      <c r="A220" s="2" t="s">
        <v>276</v>
      </c>
      <c r="B220" s="2" t="s">
        <v>277</v>
      </c>
      <c r="C220" s="4">
        <v>76057.3</v>
      </c>
      <c r="D220" s="4"/>
      <c r="E220" s="4">
        <v>88000</v>
      </c>
      <c r="F220" s="4">
        <v>90640</v>
      </c>
      <c r="G220" s="5">
        <f t="shared" si="12"/>
        <v>2640</v>
      </c>
      <c r="H220" s="121">
        <f t="shared" si="13"/>
        <v>0.03</v>
      </c>
      <c r="I220" s="4">
        <v>90640</v>
      </c>
    </row>
    <row r="221" spans="1:9" x14ac:dyDescent="0.2">
      <c r="A221" s="2" t="s">
        <v>278</v>
      </c>
      <c r="B221" s="2" t="s">
        <v>279</v>
      </c>
      <c r="C221" s="4">
        <v>1619.68</v>
      </c>
      <c r="D221" s="4"/>
      <c r="E221" s="4">
        <v>1500</v>
      </c>
      <c r="F221" s="4">
        <v>1500</v>
      </c>
      <c r="G221" s="5">
        <f t="shared" si="12"/>
        <v>0</v>
      </c>
      <c r="H221" s="121">
        <f t="shared" si="13"/>
        <v>0</v>
      </c>
      <c r="I221" s="4">
        <v>1500</v>
      </c>
    </row>
    <row r="222" spans="1:9" x14ac:dyDescent="0.2">
      <c r="A222" s="2" t="s">
        <v>633</v>
      </c>
      <c r="B222" s="2" t="s">
        <v>636</v>
      </c>
      <c r="C222" s="4">
        <v>100</v>
      </c>
      <c r="D222" s="4"/>
      <c r="E222" s="4">
        <v>0</v>
      </c>
      <c r="F222" s="4">
        <v>1</v>
      </c>
      <c r="G222" s="5">
        <f t="shared" si="12"/>
        <v>1</v>
      </c>
      <c r="H222" s="121" t="e">
        <f t="shared" si="13"/>
        <v>#DIV/0!</v>
      </c>
      <c r="I222" s="4">
        <v>1</v>
      </c>
    </row>
    <row r="223" spans="1:9" x14ac:dyDescent="0.2">
      <c r="A223" s="2" t="s">
        <v>634</v>
      </c>
      <c r="B223" s="2" t="s">
        <v>637</v>
      </c>
      <c r="C223" s="4">
        <v>0</v>
      </c>
      <c r="D223" s="4"/>
      <c r="E223" s="4">
        <v>0</v>
      </c>
      <c r="F223" s="4">
        <v>1</v>
      </c>
      <c r="G223" s="5">
        <f t="shared" si="12"/>
        <v>1</v>
      </c>
      <c r="H223" s="121" t="e">
        <f t="shared" si="13"/>
        <v>#DIV/0!</v>
      </c>
      <c r="I223" s="4">
        <v>1</v>
      </c>
    </row>
    <row r="224" spans="1:9" x14ac:dyDescent="0.2">
      <c r="A224" s="2" t="s">
        <v>635</v>
      </c>
      <c r="B224" s="2" t="s">
        <v>638</v>
      </c>
      <c r="C224" s="4">
        <v>0</v>
      </c>
      <c r="D224" s="4"/>
      <c r="E224" s="4">
        <v>0</v>
      </c>
      <c r="F224" s="4">
        <v>1</v>
      </c>
      <c r="G224" s="5">
        <f t="shared" si="12"/>
        <v>1</v>
      </c>
      <c r="H224" s="121" t="e">
        <f t="shared" si="13"/>
        <v>#DIV/0!</v>
      </c>
      <c r="I224" s="4">
        <v>1</v>
      </c>
    </row>
    <row r="225" spans="1:9" x14ac:dyDescent="0.2">
      <c r="A225" s="2" t="s">
        <v>280</v>
      </c>
      <c r="B225" s="2" t="s">
        <v>281</v>
      </c>
      <c r="C225" s="4">
        <v>8584.0300000000007</v>
      </c>
      <c r="D225" s="4"/>
      <c r="E225" s="4">
        <v>12876</v>
      </c>
      <c r="F225" s="4">
        <v>10876</v>
      </c>
      <c r="G225" s="5">
        <f t="shared" si="12"/>
        <v>-2000</v>
      </c>
      <c r="H225" s="121">
        <f t="shared" si="13"/>
        <v>-0.15532774153463808</v>
      </c>
      <c r="I225" s="4">
        <v>12876</v>
      </c>
    </row>
    <row r="226" spans="1:9" x14ac:dyDescent="0.2">
      <c r="A226" s="2" t="s">
        <v>282</v>
      </c>
      <c r="B226" s="2" t="s">
        <v>283</v>
      </c>
      <c r="C226" s="4">
        <v>310.02999999999997</v>
      </c>
      <c r="D226" s="4"/>
      <c r="E226" s="4">
        <v>500</v>
      </c>
      <c r="F226" s="4">
        <v>500</v>
      </c>
      <c r="G226" s="5">
        <f t="shared" si="12"/>
        <v>0</v>
      </c>
      <c r="H226" s="121">
        <f t="shared" si="13"/>
        <v>0</v>
      </c>
      <c r="I226" s="4">
        <v>500</v>
      </c>
    </row>
    <row r="227" spans="1:9" x14ac:dyDescent="0.2">
      <c r="A227" s="2" t="s">
        <v>284</v>
      </c>
      <c r="B227" s="2" t="s">
        <v>639</v>
      </c>
      <c r="C227" s="4">
        <v>6123.41</v>
      </c>
      <c r="D227" s="4"/>
      <c r="E227" s="4">
        <v>6165</v>
      </c>
      <c r="F227" s="4">
        <v>8665</v>
      </c>
      <c r="G227" s="5">
        <f t="shared" si="12"/>
        <v>2500</v>
      </c>
      <c r="H227" s="121">
        <f t="shared" si="13"/>
        <v>0.40551500405515006</v>
      </c>
      <c r="I227" s="4">
        <v>8665</v>
      </c>
    </row>
    <row r="228" spans="1:9" x14ac:dyDescent="0.2">
      <c r="A228" s="2" t="s">
        <v>285</v>
      </c>
      <c r="B228" s="2" t="s">
        <v>286</v>
      </c>
      <c r="C228" s="4">
        <v>3703.14</v>
      </c>
      <c r="D228" s="4"/>
      <c r="E228" s="4">
        <v>4000</v>
      </c>
      <c r="F228" s="4">
        <v>3800</v>
      </c>
      <c r="G228" s="5">
        <f t="shared" si="12"/>
        <v>-200</v>
      </c>
      <c r="H228" s="121">
        <f t="shared" si="13"/>
        <v>-0.05</v>
      </c>
      <c r="I228" s="4">
        <v>3800</v>
      </c>
    </row>
    <row r="229" spans="1:9" x14ac:dyDescent="0.2">
      <c r="A229" s="2" t="s">
        <v>287</v>
      </c>
      <c r="B229" s="2" t="s">
        <v>288</v>
      </c>
      <c r="C229" s="4">
        <v>606.88</v>
      </c>
      <c r="D229" s="4"/>
      <c r="E229" s="4">
        <v>1200</v>
      </c>
      <c r="F229" s="4">
        <v>700</v>
      </c>
      <c r="G229" s="5">
        <f t="shared" si="12"/>
        <v>-500</v>
      </c>
      <c r="H229" s="121">
        <f t="shared" si="13"/>
        <v>-0.41666666666666669</v>
      </c>
      <c r="I229" s="4">
        <v>700</v>
      </c>
    </row>
    <row r="230" spans="1:9" x14ac:dyDescent="0.2">
      <c r="A230" s="2" t="s">
        <v>289</v>
      </c>
      <c r="B230" s="2" t="s">
        <v>290</v>
      </c>
      <c r="C230" s="4">
        <v>1799.03</v>
      </c>
      <c r="D230" s="4"/>
      <c r="E230" s="4">
        <v>2000</v>
      </c>
      <c r="F230" s="4">
        <v>2000</v>
      </c>
      <c r="G230" s="5">
        <f t="shared" si="12"/>
        <v>0</v>
      </c>
      <c r="H230" s="121">
        <f t="shared" si="13"/>
        <v>0</v>
      </c>
      <c r="I230" s="4">
        <v>2000</v>
      </c>
    </row>
    <row r="231" spans="1:9" x14ac:dyDescent="0.2">
      <c r="A231" s="2" t="s">
        <v>291</v>
      </c>
      <c r="B231" s="2" t="s">
        <v>292</v>
      </c>
      <c r="C231" s="4">
        <v>4658.4399999999996</v>
      </c>
      <c r="D231" s="4"/>
      <c r="E231" s="4">
        <v>10500</v>
      </c>
      <c r="F231" s="4">
        <v>10000</v>
      </c>
      <c r="G231" s="5">
        <f t="shared" si="12"/>
        <v>-500</v>
      </c>
      <c r="H231" s="121">
        <f t="shared" si="13"/>
        <v>-4.7619047619047616E-2</v>
      </c>
      <c r="I231" s="4">
        <v>10000</v>
      </c>
    </row>
    <row r="232" spans="1:9" x14ac:dyDescent="0.2">
      <c r="A232" s="2" t="s">
        <v>293</v>
      </c>
      <c r="B232" s="2" t="s">
        <v>294</v>
      </c>
      <c r="C232" s="4">
        <v>20783.86</v>
      </c>
      <c r="D232" s="4"/>
      <c r="E232" s="4">
        <v>25000</v>
      </c>
      <c r="F232" s="4">
        <v>25000</v>
      </c>
      <c r="G232" s="5">
        <f t="shared" si="12"/>
        <v>0</v>
      </c>
      <c r="H232" s="121">
        <f t="shared" si="13"/>
        <v>0</v>
      </c>
      <c r="I232" s="4">
        <v>25000</v>
      </c>
    </row>
    <row r="233" spans="1:9" x14ac:dyDescent="0.2">
      <c r="A233" s="2" t="s">
        <v>295</v>
      </c>
      <c r="B233" s="2" t="s">
        <v>296</v>
      </c>
      <c r="C233" s="4">
        <v>14069.2</v>
      </c>
      <c r="D233" s="4"/>
      <c r="E233" s="4">
        <v>17850</v>
      </c>
      <c r="F233" s="4">
        <v>17000</v>
      </c>
      <c r="G233" s="5">
        <f t="shared" si="12"/>
        <v>-850</v>
      </c>
      <c r="H233" s="121">
        <f t="shared" si="13"/>
        <v>-4.7619047619047616E-2</v>
      </c>
      <c r="I233" s="4">
        <v>17000</v>
      </c>
    </row>
    <row r="234" spans="1:9" x14ac:dyDescent="0.2">
      <c r="A234" s="2" t="s">
        <v>297</v>
      </c>
      <c r="B234" s="2" t="s">
        <v>298</v>
      </c>
      <c r="C234" s="4">
        <v>1754.55</v>
      </c>
      <c r="D234" s="4"/>
      <c r="E234" s="4">
        <v>3000</v>
      </c>
      <c r="F234" s="4">
        <v>2000</v>
      </c>
      <c r="G234" s="5">
        <f t="shared" si="12"/>
        <v>-1000</v>
      </c>
      <c r="H234" s="121">
        <f t="shared" si="13"/>
        <v>-0.33333333333333331</v>
      </c>
      <c r="I234" s="4">
        <v>3000</v>
      </c>
    </row>
    <row r="235" spans="1:9" x14ac:dyDescent="0.2">
      <c r="A235" s="2" t="s">
        <v>299</v>
      </c>
      <c r="B235" s="2" t="s">
        <v>300</v>
      </c>
      <c r="C235" s="4">
        <v>0</v>
      </c>
      <c r="D235" s="4"/>
      <c r="E235" s="4">
        <v>250</v>
      </c>
      <c r="F235" s="4">
        <v>250</v>
      </c>
      <c r="G235" s="5">
        <f t="shared" si="12"/>
        <v>0</v>
      </c>
      <c r="H235" s="121">
        <f t="shared" si="13"/>
        <v>0</v>
      </c>
      <c r="I235" s="4">
        <v>250</v>
      </c>
    </row>
    <row r="236" spans="1:9" x14ac:dyDescent="0.2">
      <c r="A236" s="2" t="s">
        <v>301</v>
      </c>
      <c r="B236" s="2" t="s">
        <v>302</v>
      </c>
      <c r="C236" s="4">
        <v>49.39</v>
      </c>
      <c r="D236" s="4"/>
      <c r="E236" s="4">
        <v>100</v>
      </c>
      <c r="F236" s="4">
        <v>100</v>
      </c>
      <c r="G236" s="5">
        <f t="shared" si="12"/>
        <v>0</v>
      </c>
      <c r="H236" s="121">
        <f t="shared" si="13"/>
        <v>0</v>
      </c>
      <c r="I236" s="4">
        <v>100</v>
      </c>
    </row>
    <row r="237" spans="1:9" x14ac:dyDescent="0.2">
      <c r="A237" s="2" t="s">
        <v>303</v>
      </c>
      <c r="B237" s="2" t="s">
        <v>304</v>
      </c>
      <c r="C237" s="4">
        <v>0</v>
      </c>
      <c r="D237" s="4"/>
      <c r="E237" s="4">
        <v>200</v>
      </c>
      <c r="F237" s="4">
        <v>200</v>
      </c>
      <c r="G237" s="5">
        <f t="shared" si="12"/>
        <v>0</v>
      </c>
      <c r="H237" s="121">
        <f t="shared" si="13"/>
        <v>0</v>
      </c>
      <c r="I237" s="4">
        <v>200</v>
      </c>
    </row>
    <row r="238" spans="1:9" x14ac:dyDescent="0.2">
      <c r="A238" s="2" t="s">
        <v>305</v>
      </c>
      <c r="B238" s="2" t="s">
        <v>306</v>
      </c>
      <c r="C238" s="4">
        <v>2444.4899999999998</v>
      </c>
      <c r="D238" s="4"/>
      <c r="E238" s="4">
        <v>3000</v>
      </c>
      <c r="F238" s="4">
        <v>3000</v>
      </c>
      <c r="G238" s="5">
        <f t="shared" si="12"/>
        <v>0</v>
      </c>
      <c r="H238" s="121">
        <f t="shared" si="13"/>
        <v>0</v>
      </c>
      <c r="I238" s="4">
        <v>3000</v>
      </c>
    </row>
    <row r="239" spans="1:9" x14ac:dyDescent="0.2">
      <c r="A239" s="2" t="s">
        <v>307</v>
      </c>
      <c r="B239" s="2" t="s">
        <v>308</v>
      </c>
      <c r="C239" s="4">
        <v>31641</v>
      </c>
      <c r="D239" s="4"/>
      <c r="E239" s="4">
        <v>31641</v>
      </c>
      <c r="F239" s="4">
        <v>34178</v>
      </c>
      <c r="G239" s="5">
        <f t="shared" si="12"/>
        <v>2537</v>
      </c>
      <c r="H239" s="121">
        <f t="shared" si="13"/>
        <v>8.0180778104358266E-2</v>
      </c>
      <c r="I239" s="4">
        <v>34178</v>
      </c>
    </row>
    <row r="240" spans="1:9" x14ac:dyDescent="0.2">
      <c r="A240" s="2" t="s">
        <v>309</v>
      </c>
      <c r="B240" s="2" t="s">
        <v>310</v>
      </c>
      <c r="C240" s="4">
        <v>492.4</v>
      </c>
      <c r="D240" s="4"/>
      <c r="E240" s="4">
        <v>1000</v>
      </c>
      <c r="F240" s="4">
        <v>1000</v>
      </c>
      <c r="G240" s="5">
        <f t="shared" si="12"/>
        <v>0</v>
      </c>
      <c r="H240" s="121">
        <f t="shared" si="13"/>
        <v>0</v>
      </c>
      <c r="I240" s="4">
        <v>1000</v>
      </c>
    </row>
    <row r="241" spans="1:9" x14ac:dyDescent="0.2">
      <c r="A241" s="2" t="s">
        <v>311</v>
      </c>
      <c r="B241" s="2" t="s">
        <v>702</v>
      </c>
      <c r="C241" s="4">
        <v>9044.26</v>
      </c>
      <c r="D241" s="4"/>
      <c r="E241" s="4">
        <v>5000</v>
      </c>
      <c r="F241" s="4">
        <v>5000</v>
      </c>
      <c r="G241" s="5">
        <f t="shared" si="12"/>
        <v>0</v>
      </c>
      <c r="H241" s="121">
        <f t="shared" si="13"/>
        <v>0</v>
      </c>
      <c r="I241" s="4">
        <v>5000</v>
      </c>
    </row>
    <row r="242" spans="1:9" x14ac:dyDescent="0.2">
      <c r="A242" s="2"/>
      <c r="B242" s="2" t="s">
        <v>538</v>
      </c>
      <c r="C242" s="18">
        <f>SUM(C219:C241)</f>
        <v>204871.09</v>
      </c>
      <c r="D242" s="4"/>
      <c r="E242" s="18">
        <f>SUM(E219:E241)</f>
        <v>234812</v>
      </c>
      <c r="F242" s="18">
        <f>SUM(F219:F241)</f>
        <v>237442</v>
      </c>
      <c r="G242" s="18">
        <f>SUM(G219:G241)</f>
        <v>2630</v>
      </c>
      <c r="H242" s="121">
        <f t="shared" si="13"/>
        <v>1.1200449721479312E-2</v>
      </c>
      <c r="I242" s="18">
        <f>SUM(I219:I241)</f>
        <v>240442</v>
      </c>
    </row>
    <row r="243" spans="1:9" x14ac:dyDescent="0.2">
      <c r="A243" s="2"/>
      <c r="B243" s="2"/>
      <c r="C243" s="3"/>
      <c r="D243" s="4"/>
      <c r="E243" s="3"/>
      <c r="F243" s="3"/>
      <c r="G243" s="5"/>
      <c r="I243" s="3"/>
    </row>
    <row r="244" spans="1:9" x14ac:dyDescent="0.2">
      <c r="A244" s="28" t="s">
        <v>554</v>
      </c>
      <c r="B244" s="2"/>
      <c r="C244" s="19"/>
      <c r="D244" s="4"/>
      <c r="E244" s="19"/>
      <c r="F244" s="19"/>
      <c r="G244" s="5"/>
      <c r="I244" s="19"/>
    </row>
    <row r="245" spans="1:9" x14ac:dyDescent="0.2">
      <c r="A245" s="2" t="s">
        <v>312</v>
      </c>
      <c r="B245" s="2" t="s">
        <v>313</v>
      </c>
      <c r="C245" s="18">
        <v>0</v>
      </c>
      <c r="D245" s="4"/>
      <c r="E245" s="18">
        <v>2000</v>
      </c>
      <c r="F245" s="18">
        <v>2000</v>
      </c>
      <c r="G245" s="22">
        <f t="shared" si="12"/>
        <v>0</v>
      </c>
      <c r="H245" s="121">
        <f t="shared" si="13"/>
        <v>0</v>
      </c>
      <c r="I245" s="18">
        <v>2000</v>
      </c>
    </row>
    <row r="246" spans="1:9" x14ac:dyDescent="0.2">
      <c r="A246" s="2"/>
      <c r="B246" s="2"/>
      <c r="C246" s="4"/>
      <c r="D246" s="4"/>
      <c r="E246" s="4"/>
      <c r="F246" s="4"/>
      <c r="G246" s="5"/>
      <c r="I246" s="4"/>
    </row>
    <row r="247" spans="1:9" x14ac:dyDescent="0.2">
      <c r="A247" s="28" t="s">
        <v>555</v>
      </c>
      <c r="B247" s="2"/>
      <c r="C247" s="4"/>
      <c r="D247" s="4"/>
      <c r="E247" s="4"/>
      <c r="F247" s="4"/>
      <c r="G247" s="5"/>
      <c r="I247" s="4"/>
    </row>
    <row r="248" spans="1:9" x14ac:dyDescent="0.2">
      <c r="A248" s="2" t="s">
        <v>314</v>
      </c>
      <c r="B248" s="2" t="s">
        <v>315</v>
      </c>
      <c r="C248" s="4">
        <v>4830</v>
      </c>
      <c r="D248" s="4"/>
      <c r="E248" s="4">
        <v>3795</v>
      </c>
      <c r="F248" s="4">
        <v>3910</v>
      </c>
      <c r="G248" s="5">
        <f t="shared" si="12"/>
        <v>115</v>
      </c>
      <c r="H248" s="121">
        <f t="shared" si="13"/>
        <v>3.0303030303030304E-2</v>
      </c>
      <c r="I248" s="4">
        <v>3910</v>
      </c>
    </row>
    <row r="249" spans="1:9" x14ac:dyDescent="0.2">
      <c r="A249" s="2" t="s">
        <v>316</v>
      </c>
      <c r="B249" s="2" t="s">
        <v>317</v>
      </c>
      <c r="C249" s="4">
        <v>0</v>
      </c>
      <c r="D249" s="4"/>
      <c r="E249" s="4">
        <v>300</v>
      </c>
      <c r="F249" s="4">
        <v>300</v>
      </c>
      <c r="G249" s="5">
        <f t="shared" si="12"/>
        <v>0</v>
      </c>
      <c r="H249" s="121">
        <f t="shared" si="13"/>
        <v>0</v>
      </c>
      <c r="I249" s="4">
        <v>300</v>
      </c>
    </row>
    <row r="250" spans="1:9" x14ac:dyDescent="0.2">
      <c r="A250" s="2" t="s">
        <v>318</v>
      </c>
      <c r="B250" s="2" t="s">
        <v>319</v>
      </c>
      <c r="C250" s="4">
        <v>948.58</v>
      </c>
      <c r="D250" s="4"/>
      <c r="E250" s="4">
        <v>500</v>
      </c>
      <c r="F250" s="4">
        <v>1000</v>
      </c>
      <c r="G250" s="5">
        <f t="shared" si="12"/>
        <v>500</v>
      </c>
      <c r="H250" s="121">
        <f t="shared" si="13"/>
        <v>1</v>
      </c>
      <c r="I250" s="4">
        <v>1000</v>
      </c>
    </row>
    <row r="251" spans="1:9" x14ac:dyDescent="0.2">
      <c r="A251" s="2" t="s">
        <v>320</v>
      </c>
      <c r="B251" s="2" t="s">
        <v>321</v>
      </c>
      <c r="C251" s="4">
        <v>0</v>
      </c>
      <c r="D251" s="4"/>
      <c r="E251" s="4">
        <v>2000</v>
      </c>
      <c r="F251" s="4">
        <v>2000</v>
      </c>
      <c r="G251" s="5">
        <f t="shared" si="12"/>
        <v>0</v>
      </c>
      <c r="H251" s="121">
        <f t="shared" si="13"/>
        <v>0</v>
      </c>
      <c r="I251" s="4">
        <v>2000</v>
      </c>
    </row>
    <row r="252" spans="1:9" x14ac:dyDescent="0.2">
      <c r="A252" s="2" t="s">
        <v>322</v>
      </c>
      <c r="B252" s="31" t="s">
        <v>323</v>
      </c>
      <c r="C252" s="19">
        <v>0</v>
      </c>
      <c r="D252" s="4"/>
      <c r="E252" s="19">
        <v>100</v>
      </c>
      <c r="F252" s="19">
        <v>100</v>
      </c>
      <c r="G252" s="5">
        <f t="shared" si="12"/>
        <v>0</v>
      </c>
      <c r="H252" s="121">
        <f t="shared" si="13"/>
        <v>0</v>
      </c>
      <c r="I252" s="19">
        <v>100</v>
      </c>
    </row>
    <row r="253" spans="1:9" x14ac:dyDescent="0.2">
      <c r="A253" s="32" t="s">
        <v>577</v>
      </c>
      <c r="B253" s="34" t="s">
        <v>578</v>
      </c>
      <c r="C253" s="42">
        <v>7624.28</v>
      </c>
      <c r="D253" s="4"/>
      <c r="E253" s="29">
        <v>19200</v>
      </c>
      <c r="F253" s="29">
        <v>19200</v>
      </c>
      <c r="G253" s="5">
        <f t="shared" si="12"/>
        <v>0</v>
      </c>
      <c r="H253" s="121">
        <f t="shared" si="13"/>
        <v>0</v>
      </c>
      <c r="I253" s="29">
        <v>19200</v>
      </c>
    </row>
    <row r="254" spans="1:9" x14ac:dyDescent="0.2">
      <c r="A254" s="32"/>
      <c r="B254" s="34" t="s">
        <v>538</v>
      </c>
      <c r="C254" s="33">
        <f>SUM(C248:C253)</f>
        <v>13402.86</v>
      </c>
      <c r="D254" s="4"/>
      <c r="E254" s="18">
        <f>SUM(E248:E253)</f>
        <v>25895</v>
      </c>
      <c r="F254" s="18">
        <f>SUM(F248:F253)</f>
        <v>26510</v>
      </c>
      <c r="G254" s="18">
        <f>SUM(G248:G253)</f>
        <v>615</v>
      </c>
      <c r="H254" s="121">
        <f t="shared" si="13"/>
        <v>2.3749758640664222E-2</v>
      </c>
      <c r="I254" s="18">
        <f>SUM(I248:I253)</f>
        <v>26510</v>
      </c>
    </row>
    <row r="255" spans="1:9" x14ac:dyDescent="0.2">
      <c r="A255" s="2"/>
      <c r="B255" s="1"/>
      <c r="C255" s="3"/>
      <c r="D255" s="4"/>
      <c r="E255" s="3"/>
      <c r="F255" s="3"/>
      <c r="G255" s="5"/>
      <c r="I255" s="3"/>
    </row>
    <row r="256" spans="1:9" x14ac:dyDescent="0.2">
      <c r="A256" s="28" t="s">
        <v>556</v>
      </c>
      <c r="B256" s="2"/>
      <c r="C256" s="4"/>
      <c r="D256" s="4"/>
      <c r="E256" s="4"/>
      <c r="F256" s="4"/>
      <c r="G256" s="5"/>
      <c r="I256" s="4"/>
    </row>
    <row r="257" spans="1:9" x14ac:dyDescent="0.2">
      <c r="A257" s="2" t="s">
        <v>324</v>
      </c>
      <c r="B257" s="2" t="s">
        <v>325</v>
      </c>
      <c r="C257" s="4">
        <v>4000</v>
      </c>
      <c r="D257" s="4"/>
      <c r="E257" s="4">
        <v>4000</v>
      </c>
      <c r="F257" s="4">
        <v>4000</v>
      </c>
      <c r="G257" s="5">
        <f t="shared" si="12"/>
        <v>0</v>
      </c>
      <c r="H257" s="121">
        <f t="shared" si="13"/>
        <v>0</v>
      </c>
      <c r="I257" s="4">
        <v>4000</v>
      </c>
    </row>
    <row r="258" spans="1:9" x14ac:dyDescent="0.2">
      <c r="A258" s="2" t="s">
        <v>326</v>
      </c>
      <c r="B258" s="2" t="s">
        <v>327</v>
      </c>
      <c r="C258" s="4">
        <v>800</v>
      </c>
      <c r="D258" s="4"/>
      <c r="E258" s="4">
        <v>800</v>
      </c>
      <c r="F258" s="4">
        <v>800</v>
      </c>
      <c r="G258" s="5">
        <f t="shared" si="12"/>
        <v>0</v>
      </c>
      <c r="H258" s="121">
        <f t="shared" si="13"/>
        <v>0</v>
      </c>
      <c r="I258" s="4">
        <v>800</v>
      </c>
    </row>
    <row r="259" spans="1:9" x14ac:dyDescent="0.2">
      <c r="A259" s="2" t="s">
        <v>328</v>
      </c>
      <c r="B259" s="2" t="s">
        <v>329</v>
      </c>
      <c r="C259" s="4">
        <v>0</v>
      </c>
      <c r="D259" s="4"/>
      <c r="E259" s="4">
        <v>500</v>
      </c>
      <c r="F259" s="4">
        <v>500</v>
      </c>
      <c r="G259" s="5">
        <f t="shared" si="12"/>
        <v>0</v>
      </c>
      <c r="H259" s="121">
        <f t="shared" si="13"/>
        <v>0</v>
      </c>
      <c r="I259" s="4">
        <v>500</v>
      </c>
    </row>
    <row r="260" spans="1:9" x14ac:dyDescent="0.2">
      <c r="A260" s="2" t="s">
        <v>330</v>
      </c>
      <c r="B260" s="2" t="s">
        <v>331</v>
      </c>
      <c r="C260" s="4">
        <v>0</v>
      </c>
      <c r="D260" s="4"/>
      <c r="E260" s="4">
        <v>500</v>
      </c>
      <c r="F260" s="4">
        <v>500</v>
      </c>
      <c r="G260" s="5">
        <f t="shared" si="12"/>
        <v>0</v>
      </c>
      <c r="H260" s="121">
        <f t="shared" si="13"/>
        <v>0</v>
      </c>
      <c r="I260" s="4">
        <v>500</v>
      </c>
    </row>
    <row r="261" spans="1:9" x14ac:dyDescent="0.2">
      <c r="A261" s="2" t="s">
        <v>332</v>
      </c>
      <c r="B261" s="2" t="s">
        <v>333</v>
      </c>
      <c r="C261" s="4">
        <v>737.82</v>
      </c>
      <c r="D261" s="4"/>
      <c r="E261" s="4">
        <v>850</v>
      </c>
      <c r="F261" s="4">
        <v>850</v>
      </c>
      <c r="G261" s="5">
        <f t="shared" si="12"/>
        <v>0</v>
      </c>
      <c r="H261" s="121">
        <f t="shared" si="13"/>
        <v>0</v>
      </c>
      <c r="I261" s="4">
        <v>850</v>
      </c>
    </row>
    <row r="262" spans="1:9" x14ac:dyDescent="0.2">
      <c r="A262" s="2" t="s">
        <v>334</v>
      </c>
      <c r="B262" s="2" t="s">
        <v>642</v>
      </c>
      <c r="C262" s="4">
        <v>612</v>
      </c>
      <c r="D262" s="4"/>
      <c r="E262" s="4">
        <v>200</v>
      </c>
      <c r="F262" s="4">
        <v>1</v>
      </c>
      <c r="G262" s="5">
        <f t="shared" si="12"/>
        <v>-199</v>
      </c>
      <c r="H262" s="121">
        <f t="shared" si="13"/>
        <v>-0.995</v>
      </c>
      <c r="I262" s="4">
        <v>1</v>
      </c>
    </row>
    <row r="263" spans="1:9" x14ac:dyDescent="0.2">
      <c r="A263" s="2" t="s">
        <v>640</v>
      </c>
      <c r="B263" s="2" t="s">
        <v>643</v>
      </c>
      <c r="C263" s="4"/>
      <c r="D263" s="4"/>
      <c r="E263" s="4">
        <v>0</v>
      </c>
      <c r="F263" s="4">
        <v>200</v>
      </c>
      <c r="G263" s="5">
        <f t="shared" si="12"/>
        <v>200</v>
      </c>
      <c r="H263" s="121" t="e">
        <f t="shared" si="13"/>
        <v>#DIV/0!</v>
      </c>
      <c r="I263" s="4">
        <v>200</v>
      </c>
    </row>
    <row r="264" spans="1:9" x14ac:dyDescent="0.2">
      <c r="A264" s="2" t="s">
        <v>641</v>
      </c>
      <c r="B264" s="2" t="s">
        <v>644</v>
      </c>
      <c r="C264" s="4"/>
      <c r="D264" s="4"/>
      <c r="E264" s="4">
        <v>0</v>
      </c>
      <c r="F264" s="4">
        <v>1</v>
      </c>
      <c r="G264" s="5">
        <f t="shared" si="12"/>
        <v>1</v>
      </c>
      <c r="H264" s="121" t="e">
        <f t="shared" si="13"/>
        <v>#DIV/0!</v>
      </c>
      <c r="I264" s="4">
        <v>1</v>
      </c>
    </row>
    <row r="265" spans="1:9" x14ac:dyDescent="0.2">
      <c r="A265" s="2" t="s">
        <v>335</v>
      </c>
      <c r="B265" s="2" t="s">
        <v>336</v>
      </c>
      <c r="C265" s="4">
        <v>1287.4000000000001</v>
      </c>
      <c r="D265" s="4"/>
      <c r="E265" s="4">
        <v>1800</v>
      </c>
      <c r="F265" s="4">
        <v>2000</v>
      </c>
      <c r="G265" s="5">
        <f t="shared" si="12"/>
        <v>200</v>
      </c>
      <c r="H265" s="121">
        <f t="shared" si="13"/>
        <v>0.1111111111111111</v>
      </c>
      <c r="I265" s="4">
        <v>2000</v>
      </c>
    </row>
    <row r="266" spans="1:9" x14ac:dyDescent="0.2">
      <c r="A266" s="2" t="s">
        <v>337</v>
      </c>
      <c r="B266" s="2" t="s">
        <v>338</v>
      </c>
      <c r="C266" s="4">
        <v>0</v>
      </c>
      <c r="D266" s="4"/>
      <c r="E266" s="4">
        <v>200</v>
      </c>
      <c r="F266" s="4">
        <v>200</v>
      </c>
      <c r="G266" s="5">
        <f t="shared" si="12"/>
        <v>0</v>
      </c>
      <c r="H266" s="121">
        <f t="shared" si="13"/>
        <v>0</v>
      </c>
      <c r="I266" s="4">
        <v>200</v>
      </c>
    </row>
    <row r="267" spans="1:9" x14ac:dyDescent="0.2">
      <c r="A267" s="2" t="s">
        <v>339</v>
      </c>
      <c r="B267" s="2" t="s">
        <v>340</v>
      </c>
      <c r="C267" s="4">
        <v>222.44</v>
      </c>
      <c r="D267" s="4"/>
      <c r="E267" s="4">
        <v>500</v>
      </c>
      <c r="F267" s="4">
        <v>500</v>
      </c>
      <c r="G267" s="5">
        <f t="shared" si="12"/>
        <v>0</v>
      </c>
      <c r="H267" s="121">
        <f t="shared" si="13"/>
        <v>0</v>
      </c>
      <c r="I267" s="4">
        <v>500</v>
      </c>
    </row>
    <row r="268" spans="1:9" x14ac:dyDescent="0.2">
      <c r="A268" s="2" t="s">
        <v>341</v>
      </c>
      <c r="B268" s="2" t="s">
        <v>342</v>
      </c>
      <c r="C268" s="4">
        <v>156.51</v>
      </c>
      <c r="D268" s="4"/>
      <c r="E268" s="4">
        <v>500</v>
      </c>
      <c r="F268" s="4">
        <v>500</v>
      </c>
      <c r="G268" s="5">
        <f t="shared" si="12"/>
        <v>0</v>
      </c>
      <c r="H268" s="121">
        <f t="shared" si="13"/>
        <v>0</v>
      </c>
      <c r="I268" s="4">
        <v>500</v>
      </c>
    </row>
    <row r="269" spans="1:9" x14ac:dyDescent="0.2">
      <c r="A269" s="2" t="s">
        <v>343</v>
      </c>
      <c r="B269" s="2" t="s">
        <v>344</v>
      </c>
      <c r="C269" s="4">
        <v>0</v>
      </c>
      <c r="D269" s="4"/>
      <c r="E269" s="4">
        <v>175</v>
      </c>
      <c r="F269" s="4">
        <v>175</v>
      </c>
      <c r="G269" s="5">
        <f t="shared" ref="G269:G342" si="16">F269-E269</f>
        <v>0</v>
      </c>
      <c r="H269" s="121">
        <f t="shared" ref="H269:H342" si="17">G269/E269</f>
        <v>0</v>
      </c>
      <c r="I269" s="4">
        <v>175</v>
      </c>
    </row>
    <row r="270" spans="1:9" x14ac:dyDescent="0.2">
      <c r="A270" s="2" t="s">
        <v>345</v>
      </c>
      <c r="B270" s="31" t="s">
        <v>346</v>
      </c>
      <c r="C270" s="19">
        <v>241.49</v>
      </c>
      <c r="D270" s="4"/>
      <c r="E270" s="19">
        <v>350</v>
      </c>
      <c r="F270" s="19">
        <v>350</v>
      </c>
      <c r="G270" s="5">
        <f t="shared" si="16"/>
        <v>0</v>
      </c>
      <c r="H270" s="121">
        <f t="shared" si="17"/>
        <v>0</v>
      </c>
      <c r="I270" s="19">
        <v>350</v>
      </c>
    </row>
    <row r="271" spans="1:9" x14ac:dyDescent="0.2">
      <c r="A271" s="32"/>
      <c r="B271" s="34" t="s">
        <v>538</v>
      </c>
      <c r="C271" s="33">
        <f>SUM(C257:C270)</f>
        <v>8057.6599999999989</v>
      </c>
      <c r="D271" s="4"/>
      <c r="E271" s="18">
        <f>SUM(E257:E270)</f>
        <v>10375</v>
      </c>
      <c r="F271" s="18">
        <f>SUM(F257:F270)</f>
        <v>10577</v>
      </c>
      <c r="G271" s="18">
        <f>SUM(G257:G270)</f>
        <v>202</v>
      </c>
      <c r="H271" s="121">
        <f t="shared" si="17"/>
        <v>1.9469879518072289E-2</v>
      </c>
      <c r="I271" s="18">
        <f>SUM(I257:I270)</f>
        <v>10577</v>
      </c>
    </row>
    <row r="272" spans="1:9" x14ac:dyDescent="0.2">
      <c r="A272" s="2"/>
      <c r="B272" s="1"/>
      <c r="C272" s="3"/>
      <c r="D272" s="4"/>
      <c r="E272" s="3"/>
      <c r="F272" s="3"/>
      <c r="G272" s="5"/>
      <c r="I272" s="3"/>
    </row>
    <row r="273" spans="1:10" x14ac:dyDescent="0.2">
      <c r="A273" s="28" t="s">
        <v>557</v>
      </c>
      <c r="B273" s="2"/>
      <c r="C273" s="4"/>
      <c r="D273" s="4"/>
      <c r="E273" s="4"/>
      <c r="F273" s="4"/>
      <c r="G273" s="5"/>
      <c r="I273" s="4"/>
    </row>
    <row r="274" spans="1:10" x14ac:dyDescent="0.2">
      <c r="A274" s="2" t="s">
        <v>347</v>
      </c>
      <c r="B274" s="2" t="s">
        <v>348</v>
      </c>
      <c r="C274" s="4">
        <v>83228.09</v>
      </c>
      <c r="D274" s="4"/>
      <c r="E274" s="4">
        <v>82475</v>
      </c>
      <c r="F274" s="4">
        <v>84949</v>
      </c>
      <c r="G274" s="5">
        <f t="shared" si="16"/>
        <v>2474</v>
      </c>
      <c r="H274" s="121">
        <f t="shared" si="17"/>
        <v>2.9996968778417701E-2</v>
      </c>
      <c r="I274" s="4">
        <v>84949</v>
      </c>
    </row>
    <row r="275" spans="1:10" x14ac:dyDescent="0.2">
      <c r="A275" s="2" t="s">
        <v>349</v>
      </c>
      <c r="B275" s="2" t="s">
        <v>350</v>
      </c>
      <c r="C275" s="4">
        <v>303463.89</v>
      </c>
      <c r="D275" s="4"/>
      <c r="E275" s="4">
        <v>346787</v>
      </c>
      <c r="F275" s="4">
        <v>361181</v>
      </c>
      <c r="G275" s="5">
        <f t="shared" si="16"/>
        <v>14394</v>
      </c>
      <c r="H275" s="121">
        <f t="shared" si="17"/>
        <v>4.1506746215976956E-2</v>
      </c>
      <c r="I275" s="4">
        <v>361181</v>
      </c>
    </row>
    <row r="276" spans="1:10" x14ac:dyDescent="0.2">
      <c r="A276" s="2" t="s">
        <v>351</v>
      </c>
      <c r="B276" s="2" t="s">
        <v>352</v>
      </c>
      <c r="C276" s="4">
        <v>34370.870000000003</v>
      </c>
      <c r="D276" s="4"/>
      <c r="E276" s="4">
        <v>41869</v>
      </c>
      <c r="F276" s="4">
        <v>40000</v>
      </c>
      <c r="G276" s="5">
        <f t="shared" si="16"/>
        <v>-1869</v>
      </c>
      <c r="H276" s="121">
        <f t="shared" si="17"/>
        <v>-4.4639231889942441E-2</v>
      </c>
      <c r="I276" s="4">
        <v>40000</v>
      </c>
    </row>
    <row r="277" spans="1:10" x14ac:dyDescent="0.2">
      <c r="A277" s="2" t="s">
        <v>579</v>
      </c>
      <c r="B277" s="2" t="s">
        <v>580</v>
      </c>
      <c r="C277" s="4">
        <v>29666.27</v>
      </c>
      <c r="D277" s="4"/>
      <c r="E277" s="4">
        <v>0</v>
      </c>
      <c r="F277" s="4">
        <v>25000</v>
      </c>
      <c r="G277" s="5">
        <f t="shared" si="16"/>
        <v>25000</v>
      </c>
      <c r="H277" s="121" t="e">
        <f t="shared" si="17"/>
        <v>#DIV/0!</v>
      </c>
      <c r="I277" s="4">
        <v>25000</v>
      </c>
    </row>
    <row r="278" spans="1:10" x14ac:dyDescent="0.2">
      <c r="A278" s="2" t="s">
        <v>353</v>
      </c>
      <c r="B278" s="2" t="s">
        <v>354</v>
      </c>
      <c r="C278" s="4">
        <v>34240.559999999998</v>
      </c>
      <c r="D278" s="4"/>
      <c r="E278" s="4">
        <v>29400</v>
      </c>
      <c r="F278" s="4">
        <v>29400</v>
      </c>
      <c r="G278" s="5">
        <f t="shared" si="16"/>
        <v>0</v>
      </c>
      <c r="H278" s="121">
        <f t="shared" si="17"/>
        <v>0</v>
      </c>
      <c r="I278" s="4">
        <v>29400</v>
      </c>
    </row>
    <row r="279" spans="1:10" x14ac:dyDescent="0.2">
      <c r="A279" s="2" t="s">
        <v>355</v>
      </c>
      <c r="B279" s="2" t="s">
        <v>356</v>
      </c>
      <c r="C279" s="4">
        <v>1092.42</v>
      </c>
      <c r="D279" s="4"/>
      <c r="E279" s="4">
        <v>3000</v>
      </c>
      <c r="F279" s="4">
        <v>3000</v>
      </c>
      <c r="G279" s="5">
        <f t="shared" si="16"/>
        <v>0</v>
      </c>
      <c r="H279" s="121">
        <f t="shared" si="17"/>
        <v>0</v>
      </c>
      <c r="I279" s="4">
        <v>3000</v>
      </c>
    </row>
    <row r="280" spans="1:10" x14ac:dyDescent="0.2">
      <c r="A280" s="2" t="s">
        <v>357</v>
      </c>
      <c r="B280" s="2" t="s">
        <v>695</v>
      </c>
      <c r="C280" s="4">
        <v>10249.25</v>
      </c>
      <c r="D280" s="4"/>
      <c r="E280" s="4">
        <v>7500</v>
      </c>
      <c r="F280" s="4">
        <v>12000</v>
      </c>
      <c r="G280" s="5">
        <f t="shared" si="16"/>
        <v>4500</v>
      </c>
      <c r="H280" s="121">
        <f t="shared" si="17"/>
        <v>0.6</v>
      </c>
      <c r="I280" s="4">
        <v>12000</v>
      </c>
    </row>
    <row r="281" spans="1:10" x14ac:dyDescent="0.2">
      <c r="A281" s="2" t="s">
        <v>358</v>
      </c>
      <c r="B281" s="2" t="s">
        <v>359</v>
      </c>
      <c r="C281" s="4">
        <v>195927.31</v>
      </c>
      <c r="D281" s="4"/>
      <c r="E281" s="4">
        <v>200000</v>
      </c>
      <c r="F281" s="4">
        <v>10000</v>
      </c>
      <c r="G281" s="5">
        <f t="shared" si="16"/>
        <v>-190000</v>
      </c>
      <c r="H281" s="121">
        <f t="shared" si="17"/>
        <v>-0.95</v>
      </c>
      <c r="I281" s="4">
        <v>200000</v>
      </c>
    </row>
    <row r="282" spans="1:10" x14ac:dyDescent="0.2">
      <c r="A282" s="2" t="s">
        <v>360</v>
      </c>
      <c r="B282" s="2" t="s">
        <v>696</v>
      </c>
      <c r="C282" s="4">
        <v>1750</v>
      </c>
      <c r="D282" s="4"/>
      <c r="E282" s="4">
        <v>1750</v>
      </c>
      <c r="F282" s="4">
        <v>1750</v>
      </c>
      <c r="G282" s="5">
        <f t="shared" si="16"/>
        <v>0</v>
      </c>
      <c r="H282" s="121">
        <f t="shared" si="17"/>
        <v>0</v>
      </c>
      <c r="I282" s="4">
        <v>1750</v>
      </c>
    </row>
    <row r="283" spans="1:10" x14ac:dyDescent="0.2">
      <c r="A283" s="2" t="s">
        <v>361</v>
      </c>
      <c r="B283" s="2" t="s">
        <v>362</v>
      </c>
      <c r="C283" s="4">
        <v>23984.25</v>
      </c>
      <c r="D283" s="4"/>
      <c r="E283" s="4">
        <v>30000</v>
      </c>
      <c r="F283" s="4">
        <v>25000</v>
      </c>
      <c r="G283" s="5">
        <f t="shared" si="16"/>
        <v>-5000</v>
      </c>
      <c r="H283" s="121">
        <f t="shared" si="17"/>
        <v>-0.16666666666666666</v>
      </c>
      <c r="I283" s="4">
        <v>25000</v>
      </c>
      <c r="J283" s="38"/>
    </row>
    <row r="284" spans="1:10" x14ac:dyDescent="0.2">
      <c r="A284" s="2" t="s">
        <v>363</v>
      </c>
      <c r="B284" s="2" t="s">
        <v>364</v>
      </c>
      <c r="C284" s="4">
        <v>24.85</v>
      </c>
      <c r="D284" s="4"/>
      <c r="E284" s="4">
        <v>2000</v>
      </c>
      <c r="F284" s="4">
        <v>2000</v>
      </c>
      <c r="G284" s="5">
        <f t="shared" si="16"/>
        <v>0</v>
      </c>
      <c r="H284" s="121">
        <f t="shared" si="17"/>
        <v>0</v>
      </c>
      <c r="I284" s="4">
        <v>2000</v>
      </c>
    </row>
    <row r="285" spans="1:10" x14ac:dyDescent="0.2">
      <c r="A285" s="2" t="s">
        <v>365</v>
      </c>
      <c r="B285" s="2" t="s">
        <v>366</v>
      </c>
      <c r="C285" s="4">
        <v>1711.79</v>
      </c>
      <c r="D285" s="4"/>
      <c r="E285" s="4">
        <v>350</v>
      </c>
      <c r="F285" s="4">
        <v>450</v>
      </c>
      <c r="G285" s="5">
        <f t="shared" si="16"/>
        <v>100</v>
      </c>
      <c r="H285" s="121">
        <f t="shared" si="17"/>
        <v>0.2857142857142857</v>
      </c>
      <c r="I285" s="4">
        <v>450</v>
      </c>
    </row>
    <row r="286" spans="1:10" x14ac:dyDescent="0.2">
      <c r="A286" s="2" t="s">
        <v>367</v>
      </c>
      <c r="B286" s="2" t="s">
        <v>368</v>
      </c>
      <c r="C286" s="4">
        <v>7000</v>
      </c>
      <c r="D286" s="4"/>
      <c r="E286" s="4">
        <v>7000</v>
      </c>
      <c r="F286" s="4">
        <v>7500</v>
      </c>
      <c r="G286" s="5">
        <f t="shared" si="16"/>
        <v>500</v>
      </c>
      <c r="H286" s="121">
        <f t="shared" si="17"/>
        <v>7.1428571428571425E-2</v>
      </c>
      <c r="I286" s="4">
        <v>7500</v>
      </c>
    </row>
    <row r="287" spans="1:10" x14ac:dyDescent="0.2">
      <c r="A287" s="2" t="s">
        <v>369</v>
      </c>
      <c r="B287" s="2" t="s">
        <v>370</v>
      </c>
      <c r="C287" s="4">
        <v>28877.79</v>
      </c>
      <c r="D287" s="4"/>
      <c r="E287" s="4">
        <v>30000</v>
      </c>
      <c r="F287" s="4">
        <v>50000</v>
      </c>
      <c r="G287" s="5">
        <f t="shared" si="16"/>
        <v>20000</v>
      </c>
      <c r="H287" s="121">
        <f t="shared" si="17"/>
        <v>0.66666666666666663</v>
      </c>
      <c r="I287" s="4">
        <v>50000</v>
      </c>
    </row>
    <row r="288" spans="1:10" x14ac:dyDescent="0.2">
      <c r="A288" s="2" t="s">
        <v>371</v>
      </c>
      <c r="B288" s="2" t="s">
        <v>372</v>
      </c>
      <c r="C288" s="4">
        <v>0</v>
      </c>
      <c r="D288" s="4"/>
      <c r="E288" s="4">
        <v>31200</v>
      </c>
      <c r="F288" s="4">
        <v>31000</v>
      </c>
      <c r="G288" s="5">
        <f t="shared" si="16"/>
        <v>-200</v>
      </c>
      <c r="H288" s="121">
        <f t="shared" si="17"/>
        <v>-6.41025641025641E-3</v>
      </c>
      <c r="I288" s="4">
        <v>31000</v>
      </c>
    </row>
    <row r="289" spans="1:9" x14ac:dyDescent="0.2">
      <c r="A289" s="2" t="s">
        <v>373</v>
      </c>
      <c r="B289" s="2" t="s">
        <v>374</v>
      </c>
      <c r="C289" s="4">
        <v>1220</v>
      </c>
      <c r="D289" s="4"/>
      <c r="E289" s="4">
        <v>1200</v>
      </c>
      <c r="F289" s="4">
        <v>1200</v>
      </c>
      <c r="G289" s="5">
        <f t="shared" si="16"/>
        <v>0</v>
      </c>
      <c r="H289" s="121">
        <f t="shared" si="17"/>
        <v>0</v>
      </c>
      <c r="I289" s="4">
        <v>1200</v>
      </c>
    </row>
    <row r="290" spans="1:9" x14ac:dyDescent="0.2">
      <c r="A290" s="2" t="s">
        <v>645</v>
      </c>
      <c r="B290" s="2" t="s">
        <v>648</v>
      </c>
      <c r="C290" s="4"/>
      <c r="D290" s="4"/>
      <c r="E290" s="4">
        <v>0</v>
      </c>
      <c r="F290" s="4">
        <v>1</v>
      </c>
      <c r="G290" s="5">
        <f t="shared" si="16"/>
        <v>1</v>
      </c>
      <c r="H290" s="121" t="e">
        <f t="shared" si="17"/>
        <v>#DIV/0!</v>
      </c>
      <c r="I290" s="4">
        <v>1</v>
      </c>
    </row>
    <row r="291" spans="1:9" x14ac:dyDescent="0.2">
      <c r="A291" s="2" t="s">
        <v>646</v>
      </c>
      <c r="B291" s="2" t="s">
        <v>649</v>
      </c>
      <c r="C291" s="4"/>
      <c r="D291" s="4"/>
      <c r="E291" s="4">
        <v>0</v>
      </c>
      <c r="F291" s="4">
        <v>1</v>
      </c>
      <c r="G291" s="5">
        <f t="shared" si="16"/>
        <v>1</v>
      </c>
      <c r="H291" s="121" t="e">
        <f t="shared" si="17"/>
        <v>#DIV/0!</v>
      </c>
      <c r="I291" s="4">
        <v>1</v>
      </c>
    </row>
    <row r="292" spans="1:9" x14ac:dyDescent="0.2">
      <c r="A292" s="2" t="s">
        <v>647</v>
      </c>
      <c r="B292" s="2" t="s">
        <v>650</v>
      </c>
      <c r="C292" s="4"/>
      <c r="D292" s="4"/>
      <c r="E292" s="4">
        <v>0</v>
      </c>
      <c r="F292" s="4">
        <v>1</v>
      </c>
      <c r="G292" s="5">
        <f t="shared" si="16"/>
        <v>1</v>
      </c>
      <c r="H292" s="121" t="e">
        <f t="shared" si="17"/>
        <v>#DIV/0!</v>
      </c>
      <c r="I292" s="4">
        <v>1</v>
      </c>
    </row>
    <row r="293" spans="1:9" x14ac:dyDescent="0.2">
      <c r="A293" s="2" t="s">
        <v>375</v>
      </c>
      <c r="B293" s="2" t="s">
        <v>376</v>
      </c>
      <c r="C293" s="4">
        <v>19129.61</v>
      </c>
      <c r="D293" s="4"/>
      <c r="E293" s="4">
        <v>15000</v>
      </c>
      <c r="F293" s="4">
        <v>17500</v>
      </c>
      <c r="G293" s="5">
        <f t="shared" si="16"/>
        <v>2500</v>
      </c>
      <c r="H293" s="121">
        <f t="shared" si="17"/>
        <v>0.16666666666666666</v>
      </c>
      <c r="I293" s="4">
        <v>17500</v>
      </c>
    </row>
    <row r="294" spans="1:9" x14ac:dyDescent="0.2">
      <c r="A294" s="2" t="s">
        <v>377</v>
      </c>
      <c r="B294" s="2" t="s">
        <v>378</v>
      </c>
      <c r="C294" s="4">
        <v>4563.3</v>
      </c>
      <c r="D294" s="4"/>
      <c r="E294" s="4">
        <v>5984</v>
      </c>
      <c r="F294" s="4">
        <v>6000</v>
      </c>
      <c r="G294" s="5">
        <f t="shared" si="16"/>
        <v>16</v>
      </c>
      <c r="H294" s="121">
        <f t="shared" si="17"/>
        <v>2.6737967914438501E-3</v>
      </c>
      <c r="I294" s="4">
        <v>6500</v>
      </c>
    </row>
    <row r="295" spans="1:9" x14ac:dyDescent="0.2">
      <c r="A295" s="2" t="s">
        <v>379</v>
      </c>
      <c r="B295" s="2" t="s">
        <v>380</v>
      </c>
      <c r="C295" s="4">
        <v>6119.98</v>
      </c>
      <c r="D295" s="4"/>
      <c r="E295" s="4">
        <v>7000</v>
      </c>
      <c r="F295" s="4">
        <v>6000</v>
      </c>
      <c r="G295" s="5">
        <f t="shared" si="16"/>
        <v>-1000</v>
      </c>
      <c r="H295" s="121">
        <f t="shared" si="17"/>
        <v>-0.14285714285714285</v>
      </c>
      <c r="I295" s="4">
        <v>6500</v>
      </c>
    </row>
    <row r="296" spans="1:9" x14ac:dyDescent="0.2">
      <c r="A296" s="2" t="s">
        <v>381</v>
      </c>
      <c r="B296" s="2" t="s">
        <v>382</v>
      </c>
      <c r="C296" s="4">
        <v>400</v>
      </c>
      <c r="D296" s="4"/>
      <c r="E296" s="4">
        <v>600</v>
      </c>
      <c r="F296" s="4">
        <v>600</v>
      </c>
      <c r="G296" s="5">
        <f t="shared" si="16"/>
        <v>0</v>
      </c>
      <c r="H296" s="121">
        <f t="shared" si="17"/>
        <v>0</v>
      </c>
      <c r="I296" s="4">
        <v>600</v>
      </c>
    </row>
    <row r="297" spans="1:9" x14ac:dyDescent="0.2">
      <c r="A297" s="2" t="s">
        <v>383</v>
      </c>
      <c r="B297" s="2" t="s">
        <v>384</v>
      </c>
      <c r="C297" s="4">
        <v>0</v>
      </c>
      <c r="D297" s="4"/>
      <c r="E297" s="4">
        <v>1</v>
      </c>
      <c r="F297" s="4">
        <v>1</v>
      </c>
      <c r="G297" s="5">
        <f t="shared" si="16"/>
        <v>0</v>
      </c>
      <c r="H297" s="121">
        <f t="shared" si="17"/>
        <v>0</v>
      </c>
      <c r="I297" s="4">
        <v>1</v>
      </c>
    </row>
    <row r="298" spans="1:9" x14ac:dyDescent="0.2">
      <c r="A298" s="2" t="s">
        <v>385</v>
      </c>
      <c r="B298" s="2" t="s">
        <v>386</v>
      </c>
      <c r="C298" s="4">
        <v>2596.71</v>
      </c>
      <c r="D298" s="4"/>
      <c r="E298" s="4">
        <v>1500</v>
      </c>
      <c r="F298" s="4">
        <v>1500</v>
      </c>
      <c r="G298" s="5">
        <f t="shared" si="16"/>
        <v>0</v>
      </c>
      <c r="H298" s="121">
        <f t="shared" si="17"/>
        <v>0</v>
      </c>
      <c r="I298" s="4">
        <v>1500</v>
      </c>
    </row>
    <row r="299" spans="1:9" x14ac:dyDescent="0.2">
      <c r="A299" s="2" t="s">
        <v>387</v>
      </c>
      <c r="B299" s="2" t="s">
        <v>388</v>
      </c>
      <c r="C299" s="4">
        <v>8696.82</v>
      </c>
      <c r="D299" s="4"/>
      <c r="E299" s="4">
        <v>7000</v>
      </c>
      <c r="F299" s="4">
        <v>7000</v>
      </c>
      <c r="G299" s="5">
        <f t="shared" si="16"/>
        <v>0</v>
      </c>
      <c r="H299" s="121">
        <f t="shared" si="17"/>
        <v>0</v>
      </c>
      <c r="I299" s="4">
        <v>7000</v>
      </c>
    </row>
    <row r="300" spans="1:9" x14ac:dyDescent="0.2">
      <c r="A300" s="2" t="s">
        <v>389</v>
      </c>
      <c r="B300" s="2" t="s">
        <v>390</v>
      </c>
      <c r="C300" s="4">
        <v>45127.75</v>
      </c>
      <c r="D300" s="4"/>
      <c r="E300" s="4">
        <v>39000</v>
      </c>
      <c r="F300" s="4">
        <v>40000</v>
      </c>
      <c r="G300" s="5">
        <f t="shared" si="16"/>
        <v>1000</v>
      </c>
      <c r="H300" s="121">
        <f t="shared" si="17"/>
        <v>2.564102564102564E-2</v>
      </c>
      <c r="I300" s="4">
        <v>40000</v>
      </c>
    </row>
    <row r="301" spans="1:9" x14ac:dyDescent="0.2">
      <c r="A301" s="2" t="s">
        <v>391</v>
      </c>
      <c r="B301" s="2" t="s">
        <v>392</v>
      </c>
      <c r="C301" s="4">
        <v>1860.93</v>
      </c>
      <c r="D301" s="4"/>
      <c r="E301" s="4">
        <v>6500</v>
      </c>
      <c r="F301" s="4">
        <v>7500</v>
      </c>
      <c r="G301" s="5">
        <f t="shared" si="16"/>
        <v>1000</v>
      </c>
      <c r="H301" s="121">
        <f t="shared" si="17"/>
        <v>0.15384615384615385</v>
      </c>
      <c r="I301" s="4">
        <v>7500</v>
      </c>
    </row>
    <row r="302" spans="1:9" x14ac:dyDescent="0.2">
      <c r="A302" s="2" t="s">
        <v>393</v>
      </c>
      <c r="B302" s="2" t="s">
        <v>394</v>
      </c>
      <c r="C302" s="4">
        <v>53489.97</v>
      </c>
      <c r="D302" s="4"/>
      <c r="E302" s="4">
        <v>75000</v>
      </c>
      <c r="F302" s="4">
        <v>75000</v>
      </c>
      <c r="G302" s="5">
        <f t="shared" si="16"/>
        <v>0</v>
      </c>
      <c r="H302" s="121">
        <f t="shared" si="17"/>
        <v>0</v>
      </c>
      <c r="I302" s="4">
        <v>75000</v>
      </c>
    </row>
    <row r="303" spans="1:9" x14ac:dyDescent="0.2">
      <c r="A303" s="2" t="s">
        <v>395</v>
      </c>
      <c r="B303" s="2" t="s">
        <v>396</v>
      </c>
      <c r="C303" s="4">
        <v>55654.64</v>
      </c>
      <c r="D303" s="4"/>
      <c r="E303" s="4">
        <v>40000</v>
      </c>
      <c r="F303" s="4">
        <v>55000</v>
      </c>
      <c r="G303" s="5">
        <f t="shared" si="16"/>
        <v>15000</v>
      </c>
      <c r="H303" s="121">
        <f t="shared" si="17"/>
        <v>0.375</v>
      </c>
      <c r="I303" s="4">
        <v>55000</v>
      </c>
    </row>
    <row r="304" spans="1:9" x14ac:dyDescent="0.2">
      <c r="A304" s="2" t="s">
        <v>397</v>
      </c>
      <c r="B304" s="2" t="s">
        <v>398</v>
      </c>
      <c r="C304" s="4">
        <v>0</v>
      </c>
      <c r="D304" s="4"/>
      <c r="E304" s="4">
        <v>1000</v>
      </c>
      <c r="F304" s="4">
        <v>1000</v>
      </c>
      <c r="G304" s="5">
        <f t="shared" si="16"/>
        <v>0</v>
      </c>
      <c r="H304" s="121">
        <f t="shared" si="17"/>
        <v>0</v>
      </c>
      <c r="I304" s="4">
        <v>1000</v>
      </c>
    </row>
    <row r="305" spans="1:9" x14ac:dyDescent="0.2">
      <c r="A305" s="2" t="s">
        <v>399</v>
      </c>
      <c r="B305" s="2" t="s">
        <v>400</v>
      </c>
      <c r="C305" s="4">
        <v>6050</v>
      </c>
      <c r="D305" s="4"/>
      <c r="E305" s="4">
        <v>4500</v>
      </c>
      <c r="F305" s="4">
        <v>4500</v>
      </c>
      <c r="G305" s="5">
        <f t="shared" si="16"/>
        <v>0</v>
      </c>
      <c r="H305" s="121">
        <f t="shared" si="17"/>
        <v>0</v>
      </c>
      <c r="I305" s="4">
        <v>4500</v>
      </c>
    </row>
    <row r="306" spans="1:9" x14ac:dyDescent="0.2">
      <c r="A306" s="2" t="s">
        <v>401</v>
      </c>
      <c r="B306" s="2" t="s">
        <v>402</v>
      </c>
      <c r="C306" s="4">
        <v>10044.799999999999</v>
      </c>
      <c r="D306" s="4"/>
      <c r="E306" s="4">
        <v>7000</v>
      </c>
      <c r="F306" s="4">
        <v>17000</v>
      </c>
      <c r="G306" s="5">
        <f t="shared" si="16"/>
        <v>10000</v>
      </c>
      <c r="H306" s="121">
        <f t="shared" si="17"/>
        <v>1.4285714285714286</v>
      </c>
      <c r="I306" s="4">
        <v>7000</v>
      </c>
    </row>
    <row r="307" spans="1:9" x14ac:dyDescent="0.2">
      <c r="A307" s="2" t="s">
        <v>403</v>
      </c>
      <c r="B307" s="2" t="s">
        <v>404</v>
      </c>
      <c r="C307" s="4">
        <v>7724.47</v>
      </c>
      <c r="D307" s="4"/>
      <c r="E307" s="4">
        <v>5000</v>
      </c>
      <c r="F307" s="4">
        <v>6000</v>
      </c>
      <c r="G307" s="5">
        <f t="shared" si="16"/>
        <v>1000</v>
      </c>
      <c r="H307" s="121">
        <f t="shared" si="17"/>
        <v>0.2</v>
      </c>
      <c r="I307" s="4">
        <v>6000</v>
      </c>
    </row>
    <row r="308" spans="1:9" x14ac:dyDescent="0.2">
      <c r="A308" s="2" t="s">
        <v>405</v>
      </c>
      <c r="B308" s="2" t="s">
        <v>406</v>
      </c>
      <c r="C308" s="4">
        <v>1311.02</v>
      </c>
      <c r="D308" s="4"/>
      <c r="E308" s="4">
        <v>2500</v>
      </c>
      <c r="F308" s="4">
        <v>2000</v>
      </c>
      <c r="G308" s="5">
        <f t="shared" si="16"/>
        <v>-500</v>
      </c>
      <c r="H308" s="121">
        <f t="shared" si="17"/>
        <v>-0.2</v>
      </c>
      <c r="I308" s="4">
        <v>2000</v>
      </c>
    </row>
    <row r="309" spans="1:9" x14ac:dyDescent="0.2">
      <c r="A309" s="2" t="s">
        <v>407</v>
      </c>
      <c r="B309" s="2" t="s">
        <v>408</v>
      </c>
      <c r="C309" s="4">
        <v>525.82000000000005</v>
      </c>
      <c r="D309" s="4"/>
      <c r="E309" s="4">
        <v>900</v>
      </c>
      <c r="F309" s="4">
        <v>1000</v>
      </c>
      <c r="G309" s="5">
        <f t="shared" si="16"/>
        <v>100</v>
      </c>
      <c r="H309" s="121">
        <f t="shared" si="17"/>
        <v>0.1111111111111111</v>
      </c>
      <c r="I309" s="4">
        <v>1000</v>
      </c>
    </row>
    <row r="310" spans="1:9" x14ac:dyDescent="0.2">
      <c r="A310" s="2" t="s">
        <v>409</v>
      </c>
      <c r="B310" s="2" t="s">
        <v>697</v>
      </c>
      <c r="C310" s="4">
        <v>3234.5</v>
      </c>
      <c r="D310" s="4"/>
      <c r="E310" s="4">
        <v>2000</v>
      </c>
      <c r="F310" s="4">
        <v>3500</v>
      </c>
      <c r="G310" s="5">
        <f t="shared" si="16"/>
        <v>1500</v>
      </c>
      <c r="H310" s="121">
        <f t="shared" si="17"/>
        <v>0.75</v>
      </c>
      <c r="I310" s="4">
        <v>3500</v>
      </c>
    </row>
    <row r="311" spans="1:9" x14ac:dyDescent="0.2">
      <c r="A311" s="2" t="s">
        <v>410</v>
      </c>
      <c r="B311" s="2" t="s">
        <v>411</v>
      </c>
      <c r="C311" s="4">
        <v>5200</v>
      </c>
      <c r="D311" s="4"/>
      <c r="E311" s="4">
        <v>2500</v>
      </c>
      <c r="F311" s="4">
        <v>2500</v>
      </c>
      <c r="G311" s="5">
        <f t="shared" si="16"/>
        <v>0</v>
      </c>
      <c r="H311" s="121">
        <f t="shared" si="17"/>
        <v>0</v>
      </c>
      <c r="I311" s="4">
        <v>2500</v>
      </c>
    </row>
    <row r="312" spans="1:9" x14ac:dyDescent="0.2">
      <c r="A312" s="2" t="s">
        <v>412</v>
      </c>
      <c r="B312" s="2" t="s">
        <v>413</v>
      </c>
      <c r="C312" s="19">
        <v>62572.77</v>
      </c>
      <c r="D312" s="4"/>
      <c r="E312" s="19">
        <v>70000</v>
      </c>
      <c r="F312" s="19">
        <v>70000</v>
      </c>
      <c r="G312" s="5">
        <f t="shared" si="16"/>
        <v>0</v>
      </c>
      <c r="H312" s="121">
        <f t="shared" si="17"/>
        <v>0</v>
      </c>
      <c r="I312" s="19">
        <v>70000</v>
      </c>
    </row>
    <row r="313" spans="1:9" x14ac:dyDescent="0.2">
      <c r="A313" s="115" t="s">
        <v>825</v>
      </c>
      <c r="B313" s="116" t="s">
        <v>826</v>
      </c>
      <c r="C313" s="117">
        <v>0</v>
      </c>
      <c r="D313" s="55"/>
      <c r="E313" s="117">
        <v>0</v>
      </c>
      <c r="F313" s="117">
        <v>-30000</v>
      </c>
      <c r="G313" s="118">
        <f t="shared" si="16"/>
        <v>-30000</v>
      </c>
      <c r="H313" s="125" t="e">
        <f t="shared" si="17"/>
        <v>#DIV/0!</v>
      </c>
      <c r="I313" s="29"/>
    </row>
    <row r="314" spans="1:9" x14ac:dyDescent="0.2">
      <c r="A314" s="2"/>
      <c r="B314" s="34" t="s">
        <v>538</v>
      </c>
      <c r="C314" s="18">
        <f>SUM(C274:C313)</f>
        <v>1051110.43</v>
      </c>
      <c r="D314" s="4"/>
      <c r="E314" s="18">
        <f>SUM(E274:E313)</f>
        <v>1107516</v>
      </c>
      <c r="F314" s="18">
        <f>SUM(F274:F313)</f>
        <v>978034</v>
      </c>
      <c r="G314" s="53">
        <f>SUM(G274:G313)</f>
        <v>-129482</v>
      </c>
      <c r="H314" s="124">
        <f t="shared" si="17"/>
        <v>-0.11691208072840482</v>
      </c>
      <c r="I314" s="18">
        <f>SUM(I274:I312)</f>
        <v>1189034</v>
      </c>
    </row>
    <row r="315" spans="1:9" x14ac:dyDescent="0.2">
      <c r="A315" s="2"/>
      <c r="B315" s="2"/>
      <c r="C315" s="3"/>
      <c r="D315" s="4"/>
      <c r="E315" s="3"/>
      <c r="F315" s="3"/>
      <c r="G315" s="5"/>
      <c r="I315" s="3"/>
    </row>
    <row r="316" spans="1:9" x14ac:dyDescent="0.2">
      <c r="A316" s="2"/>
      <c r="B316" s="2"/>
      <c r="C316" s="4"/>
      <c r="D316" s="4"/>
      <c r="E316" s="4"/>
      <c r="F316" s="4"/>
      <c r="G316" s="5"/>
      <c r="I316" s="4"/>
    </row>
    <row r="317" spans="1:9" x14ac:dyDescent="0.2">
      <c r="A317" s="2" t="s">
        <v>414</v>
      </c>
      <c r="B317" s="2" t="s">
        <v>415</v>
      </c>
      <c r="C317" s="4">
        <v>8210.39</v>
      </c>
      <c r="D317" s="4"/>
      <c r="E317" s="4">
        <v>9200</v>
      </c>
      <c r="F317" s="4">
        <v>8500</v>
      </c>
      <c r="G317" s="5">
        <f t="shared" si="16"/>
        <v>-700</v>
      </c>
      <c r="H317" s="121">
        <f t="shared" si="17"/>
        <v>-7.6086956521739135E-2</v>
      </c>
      <c r="I317" s="4">
        <v>9200</v>
      </c>
    </row>
    <row r="318" spans="1:9" x14ac:dyDescent="0.2">
      <c r="A318" s="2" t="s">
        <v>416</v>
      </c>
      <c r="B318" s="2" t="s">
        <v>417</v>
      </c>
      <c r="C318" s="19">
        <v>281.08</v>
      </c>
      <c r="D318" s="4"/>
      <c r="E318" s="19">
        <v>1</v>
      </c>
      <c r="F318" s="19">
        <v>300</v>
      </c>
      <c r="G318" s="5">
        <f t="shared" si="16"/>
        <v>299</v>
      </c>
      <c r="H318" s="121">
        <f t="shared" si="17"/>
        <v>299</v>
      </c>
      <c r="I318" s="19">
        <v>300</v>
      </c>
    </row>
    <row r="319" spans="1:9" x14ac:dyDescent="0.2">
      <c r="A319" s="2"/>
      <c r="B319" s="34" t="s">
        <v>538</v>
      </c>
      <c r="C319" s="18">
        <f>SUM(C317:C318)</f>
        <v>8491.4699999999993</v>
      </c>
      <c r="D319" s="4"/>
      <c r="E319" s="18">
        <f>SUM(E317:E318)</f>
        <v>9201</v>
      </c>
      <c r="F319" s="18">
        <f>SUM(F317:F318)</f>
        <v>8800</v>
      </c>
      <c r="G319" s="18">
        <f>SUM(G317:G318)</f>
        <v>-401</v>
      </c>
      <c r="H319" s="121">
        <f t="shared" si="17"/>
        <v>-4.3582219323986524E-2</v>
      </c>
      <c r="I319" s="18">
        <f>SUM(I317:I318)</f>
        <v>9500</v>
      </c>
    </row>
    <row r="320" spans="1:9" x14ac:dyDescent="0.2">
      <c r="A320" s="2"/>
      <c r="B320" s="2"/>
      <c r="C320" s="3"/>
      <c r="D320" s="4"/>
      <c r="E320" s="3"/>
      <c r="F320" s="3"/>
      <c r="G320" s="5"/>
      <c r="I320" s="3"/>
    </row>
    <row r="321" spans="1:9" x14ac:dyDescent="0.2">
      <c r="A321" s="28" t="s">
        <v>558</v>
      </c>
      <c r="B321" s="2"/>
      <c r="C321" s="4"/>
      <c r="D321" s="4"/>
      <c r="E321" s="4"/>
      <c r="F321" s="4"/>
      <c r="G321" s="5"/>
      <c r="I321" s="4"/>
    </row>
    <row r="322" spans="1:9" x14ac:dyDescent="0.2">
      <c r="A322" s="2" t="s">
        <v>418</v>
      </c>
      <c r="B322" s="2" t="s">
        <v>419</v>
      </c>
      <c r="C322" s="4">
        <v>63218.83</v>
      </c>
      <c r="D322" s="4"/>
      <c r="E322" s="4">
        <v>62400</v>
      </c>
      <c r="F322" s="4">
        <v>100000</v>
      </c>
      <c r="G322" s="5">
        <f t="shared" si="16"/>
        <v>37600</v>
      </c>
      <c r="H322" s="121">
        <f t="shared" si="17"/>
        <v>0.60256410256410253</v>
      </c>
      <c r="I322" s="4">
        <v>100000</v>
      </c>
    </row>
    <row r="323" spans="1:9" x14ac:dyDescent="0.2">
      <c r="A323" s="2" t="s">
        <v>420</v>
      </c>
      <c r="B323" s="2" t="s">
        <v>421</v>
      </c>
      <c r="C323" s="4">
        <v>596.25</v>
      </c>
      <c r="D323" s="4"/>
      <c r="E323" s="4">
        <v>1000</v>
      </c>
      <c r="F323" s="4">
        <v>1000</v>
      </c>
      <c r="G323" s="5">
        <f t="shared" si="16"/>
        <v>0</v>
      </c>
      <c r="H323" s="121">
        <f t="shared" si="17"/>
        <v>0</v>
      </c>
      <c r="I323" s="4">
        <v>1000</v>
      </c>
    </row>
    <row r="324" spans="1:9" x14ac:dyDescent="0.2">
      <c r="A324" s="2" t="s">
        <v>422</v>
      </c>
      <c r="B324" s="2" t="s">
        <v>423</v>
      </c>
      <c r="C324" s="4">
        <v>49890.36</v>
      </c>
      <c r="D324" s="4"/>
      <c r="E324" s="4">
        <v>58500</v>
      </c>
      <c r="F324" s="4">
        <v>67000</v>
      </c>
      <c r="G324" s="5">
        <f t="shared" si="16"/>
        <v>8500</v>
      </c>
      <c r="H324" s="121">
        <f t="shared" si="17"/>
        <v>0.14529914529914531</v>
      </c>
      <c r="I324" s="4">
        <v>67000</v>
      </c>
    </row>
    <row r="325" spans="1:9" x14ac:dyDescent="0.2">
      <c r="A325" s="2" t="s">
        <v>424</v>
      </c>
      <c r="B325" s="2" t="s">
        <v>425</v>
      </c>
      <c r="C325" s="4">
        <v>0</v>
      </c>
      <c r="D325" s="4"/>
      <c r="E325" s="4">
        <v>1</v>
      </c>
      <c r="F325" s="4">
        <v>1</v>
      </c>
      <c r="G325" s="5">
        <f t="shared" si="16"/>
        <v>0</v>
      </c>
      <c r="H325" s="121">
        <f t="shared" si="17"/>
        <v>0</v>
      </c>
      <c r="I325" s="4">
        <v>1</v>
      </c>
    </row>
    <row r="326" spans="1:9" x14ac:dyDescent="0.2">
      <c r="A326" s="2" t="s">
        <v>651</v>
      </c>
      <c r="B326" s="2" t="s">
        <v>654</v>
      </c>
      <c r="C326" s="4">
        <v>0</v>
      </c>
      <c r="D326" s="4"/>
      <c r="E326" s="4">
        <v>0</v>
      </c>
      <c r="F326" s="4">
        <v>1</v>
      </c>
      <c r="G326" s="5">
        <f t="shared" si="16"/>
        <v>1</v>
      </c>
      <c r="H326" s="121" t="e">
        <f t="shared" si="17"/>
        <v>#DIV/0!</v>
      </c>
      <c r="I326" s="4">
        <v>1</v>
      </c>
    </row>
    <row r="327" spans="1:9" x14ac:dyDescent="0.2">
      <c r="A327" s="2" t="s">
        <v>652</v>
      </c>
      <c r="B327" s="2" t="s">
        <v>655</v>
      </c>
      <c r="C327" s="4">
        <v>0</v>
      </c>
      <c r="D327" s="4"/>
      <c r="E327" s="5">
        <v>0</v>
      </c>
      <c r="F327" s="4">
        <v>1</v>
      </c>
      <c r="G327" s="5">
        <f t="shared" si="16"/>
        <v>1</v>
      </c>
      <c r="H327" s="121" t="e">
        <f t="shared" si="17"/>
        <v>#DIV/0!</v>
      </c>
      <c r="I327" s="4">
        <v>1</v>
      </c>
    </row>
    <row r="328" spans="1:9" x14ac:dyDescent="0.2">
      <c r="A328" s="2" t="s">
        <v>653</v>
      </c>
      <c r="B328" s="2" t="s">
        <v>656</v>
      </c>
      <c r="C328" s="4">
        <v>0</v>
      </c>
      <c r="D328" s="4"/>
      <c r="E328" s="4">
        <v>0</v>
      </c>
      <c r="F328" s="4">
        <v>1</v>
      </c>
      <c r="G328" s="5">
        <f t="shared" si="16"/>
        <v>1</v>
      </c>
      <c r="H328" s="121" t="e">
        <f t="shared" si="17"/>
        <v>#DIV/0!</v>
      </c>
      <c r="I328" s="4">
        <v>1</v>
      </c>
    </row>
    <row r="329" spans="1:9" x14ac:dyDescent="0.2">
      <c r="A329" s="2" t="s">
        <v>426</v>
      </c>
      <c r="B329" s="2" t="s">
        <v>427</v>
      </c>
      <c r="C329" s="4">
        <v>7470.34</v>
      </c>
      <c r="D329" s="4"/>
      <c r="E329" s="4">
        <v>10000</v>
      </c>
      <c r="F329" s="4">
        <v>10000</v>
      </c>
      <c r="G329" s="5">
        <f t="shared" si="16"/>
        <v>0</v>
      </c>
      <c r="H329" s="121">
        <f t="shared" si="17"/>
        <v>0</v>
      </c>
      <c r="I329" s="4">
        <v>10000</v>
      </c>
    </row>
    <row r="330" spans="1:9" x14ac:dyDescent="0.2">
      <c r="A330" s="2" t="s">
        <v>428</v>
      </c>
      <c r="B330" s="2" t="s">
        <v>429</v>
      </c>
      <c r="C330" s="4">
        <v>6402.17</v>
      </c>
      <c r="D330" s="4"/>
      <c r="E330" s="4">
        <v>7920</v>
      </c>
      <c r="F330" s="4">
        <v>6920</v>
      </c>
      <c r="G330" s="5">
        <f t="shared" si="16"/>
        <v>-1000</v>
      </c>
      <c r="H330" s="121">
        <f t="shared" si="17"/>
        <v>-0.12626262626262627</v>
      </c>
      <c r="I330" s="4">
        <v>7920</v>
      </c>
    </row>
    <row r="331" spans="1:9" x14ac:dyDescent="0.2">
      <c r="A331" s="2" t="s">
        <v>430</v>
      </c>
      <c r="B331" s="2" t="s">
        <v>431</v>
      </c>
      <c r="C331" s="4">
        <v>1737.5</v>
      </c>
      <c r="D331" s="4"/>
      <c r="E331" s="4">
        <v>4000</v>
      </c>
      <c r="F331" s="4">
        <v>3500</v>
      </c>
      <c r="G331" s="5">
        <f t="shared" si="16"/>
        <v>-500</v>
      </c>
      <c r="H331" s="121">
        <f t="shared" si="17"/>
        <v>-0.125</v>
      </c>
      <c r="I331" s="4">
        <v>3500</v>
      </c>
    </row>
    <row r="332" spans="1:9" x14ac:dyDescent="0.2">
      <c r="A332" s="2" t="s">
        <v>432</v>
      </c>
      <c r="B332" s="2" t="s">
        <v>433</v>
      </c>
      <c r="C332" s="4">
        <v>1863.5</v>
      </c>
      <c r="D332" s="4"/>
      <c r="E332" s="4">
        <v>5000</v>
      </c>
      <c r="F332" s="4">
        <v>5000</v>
      </c>
      <c r="G332" s="5">
        <f t="shared" si="16"/>
        <v>0</v>
      </c>
      <c r="H332" s="121">
        <f t="shared" si="17"/>
        <v>0</v>
      </c>
      <c r="I332" s="4">
        <v>5000</v>
      </c>
    </row>
    <row r="333" spans="1:9" x14ac:dyDescent="0.2">
      <c r="A333" s="2" t="s">
        <v>434</v>
      </c>
      <c r="B333" s="2" t="s">
        <v>435</v>
      </c>
      <c r="C333" s="4">
        <v>420</v>
      </c>
      <c r="D333" s="4"/>
      <c r="E333" s="4">
        <v>500</v>
      </c>
      <c r="F333" s="4">
        <v>500</v>
      </c>
      <c r="G333" s="5">
        <f t="shared" si="16"/>
        <v>0</v>
      </c>
      <c r="H333" s="121">
        <f t="shared" si="17"/>
        <v>0</v>
      </c>
      <c r="I333" s="4">
        <v>500</v>
      </c>
    </row>
    <row r="334" spans="1:9" x14ac:dyDescent="0.2">
      <c r="A334" s="2" t="s">
        <v>436</v>
      </c>
      <c r="B334" s="2" t="s">
        <v>437</v>
      </c>
      <c r="C334" s="4">
        <v>93.98</v>
      </c>
      <c r="D334" s="4"/>
      <c r="E334" s="4">
        <v>300</v>
      </c>
      <c r="F334" s="4">
        <v>500</v>
      </c>
      <c r="G334" s="5">
        <f t="shared" si="16"/>
        <v>200</v>
      </c>
      <c r="H334" s="121">
        <f t="shared" si="17"/>
        <v>0.66666666666666663</v>
      </c>
      <c r="I334" s="4">
        <v>500</v>
      </c>
    </row>
    <row r="335" spans="1:9" x14ac:dyDescent="0.2">
      <c r="A335" s="2" t="s">
        <v>438</v>
      </c>
      <c r="B335" s="2" t="s">
        <v>439</v>
      </c>
      <c r="C335" s="4">
        <v>1502.18</v>
      </c>
      <c r="D335" s="4"/>
      <c r="E335" s="4">
        <v>1500</v>
      </c>
      <c r="F335" s="4">
        <v>1500</v>
      </c>
      <c r="G335" s="5">
        <f t="shared" si="16"/>
        <v>0</v>
      </c>
      <c r="H335" s="121">
        <f t="shared" si="17"/>
        <v>0</v>
      </c>
      <c r="I335" s="4">
        <v>1500</v>
      </c>
    </row>
    <row r="336" spans="1:9" x14ac:dyDescent="0.2">
      <c r="A336" s="2" t="s">
        <v>440</v>
      </c>
      <c r="B336" s="2" t="s">
        <v>441</v>
      </c>
      <c r="C336" s="4">
        <v>7159.62</v>
      </c>
      <c r="D336" s="4"/>
      <c r="E336" s="4">
        <v>15000</v>
      </c>
      <c r="F336" s="4">
        <v>15000</v>
      </c>
      <c r="G336" s="5">
        <f t="shared" si="16"/>
        <v>0</v>
      </c>
      <c r="H336" s="121">
        <f t="shared" si="17"/>
        <v>0</v>
      </c>
      <c r="I336" s="4">
        <v>15000</v>
      </c>
    </row>
    <row r="337" spans="1:9" x14ac:dyDescent="0.2">
      <c r="A337" s="2" t="s">
        <v>442</v>
      </c>
      <c r="B337" s="2" t="s">
        <v>443</v>
      </c>
      <c r="C337" s="4">
        <v>0</v>
      </c>
      <c r="D337" s="4"/>
      <c r="E337" s="4">
        <v>2800</v>
      </c>
      <c r="F337" s="4">
        <v>2800</v>
      </c>
      <c r="G337" s="5">
        <f t="shared" si="16"/>
        <v>0</v>
      </c>
      <c r="H337" s="121">
        <f t="shared" si="17"/>
        <v>0</v>
      </c>
      <c r="I337" s="4">
        <v>2800</v>
      </c>
    </row>
    <row r="338" spans="1:9" x14ac:dyDescent="0.2">
      <c r="A338" s="2" t="s">
        <v>444</v>
      </c>
      <c r="B338" s="2" t="s">
        <v>445</v>
      </c>
      <c r="C338" s="4">
        <v>1679.38</v>
      </c>
      <c r="D338" s="4"/>
      <c r="E338" s="4">
        <v>3000</v>
      </c>
      <c r="F338" s="4">
        <v>3000</v>
      </c>
      <c r="G338" s="5">
        <f t="shared" si="16"/>
        <v>0</v>
      </c>
      <c r="H338" s="121">
        <f t="shared" si="17"/>
        <v>0</v>
      </c>
      <c r="I338" s="4">
        <v>3000</v>
      </c>
    </row>
    <row r="339" spans="1:9" x14ac:dyDescent="0.2">
      <c r="A339" s="2" t="s">
        <v>446</v>
      </c>
      <c r="B339" s="2" t="s">
        <v>447</v>
      </c>
      <c r="C339" s="4">
        <v>200</v>
      </c>
      <c r="D339" s="4"/>
      <c r="E339" s="4">
        <v>400</v>
      </c>
      <c r="F339" s="4">
        <v>400</v>
      </c>
      <c r="G339" s="5">
        <f t="shared" si="16"/>
        <v>0</v>
      </c>
      <c r="H339" s="121">
        <f t="shared" si="17"/>
        <v>0</v>
      </c>
      <c r="I339" s="4">
        <v>400</v>
      </c>
    </row>
    <row r="340" spans="1:9" x14ac:dyDescent="0.2">
      <c r="A340" s="2" t="s">
        <v>448</v>
      </c>
      <c r="B340" s="2" t="s">
        <v>698</v>
      </c>
      <c r="C340" s="4">
        <v>903.64</v>
      </c>
      <c r="D340" s="4"/>
      <c r="E340" s="4">
        <v>600</v>
      </c>
      <c r="F340" s="4">
        <v>600</v>
      </c>
      <c r="G340" s="5">
        <f t="shared" si="16"/>
        <v>0</v>
      </c>
      <c r="H340" s="121">
        <f t="shared" si="17"/>
        <v>0</v>
      </c>
      <c r="I340" s="4">
        <v>600</v>
      </c>
    </row>
    <row r="341" spans="1:9" x14ac:dyDescent="0.2">
      <c r="A341" s="2" t="s">
        <v>449</v>
      </c>
      <c r="B341" s="2" t="s">
        <v>450</v>
      </c>
      <c r="C341" s="4">
        <v>45998.31</v>
      </c>
      <c r="D341" s="4"/>
      <c r="E341" s="4">
        <v>46000</v>
      </c>
      <c r="F341" s="4">
        <v>51000</v>
      </c>
      <c r="G341" s="5">
        <f t="shared" si="16"/>
        <v>5000</v>
      </c>
      <c r="H341" s="121">
        <f t="shared" si="17"/>
        <v>0.10869565217391304</v>
      </c>
      <c r="I341" s="4">
        <v>51000</v>
      </c>
    </row>
    <row r="342" spans="1:9" x14ac:dyDescent="0.2">
      <c r="A342" s="2" t="s">
        <v>451</v>
      </c>
      <c r="B342" s="2" t="s">
        <v>452</v>
      </c>
      <c r="C342" s="4">
        <v>173.53</v>
      </c>
      <c r="D342" s="4"/>
      <c r="E342" s="4">
        <v>200</v>
      </c>
      <c r="F342" s="4">
        <v>200</v>
      </c>
      <c r="G342" s="5">
        <f t="shared" si="16"/>
        <v>0</v>
      </c>
      <c r="H342" s="121">
        <f t="shared" si="17"/>
        <v>0</v>
      </c>
      <c r="I342" s="4">
        <v>200</v>
      </c>
    </row>
    <row r="343" spans="1:9" x14ac:dyDescent="0.2">
      <c r="A343" s="2" t="s">
        <v>453</v>
      </c>
      <c r="B343" s="2" t="s">
        <v>454</v>
      </c>
      <c r="C343" s="4">
        <v>76076.95</v>
      </c>
      <c r="D343" s="4"/>
      <c r="E343" s="4">
        <v>80750</v>
      </c>
      <c r="F343" s="4">
        <v>88000</v>
      </c>
      <c r="G343" s="5">
        <f t="shared" ref="G343:G424" si="18">F343-E343</f>
        <v>7250</v>
      </c>
      <c r="H343" s="121">
        <f t="shared" ref="H343:H426" si="19">G343/E343</f>
        <v>8.9783281733746126E-2</v>
      </c>
      <c r="I343" s="4">
        <v>88000</v>
      </c>
    </row>
    <row r="344" spans="1:9" x14ac:dyDescent="0.2">
      <c r="A344" s="2" t="s">
        <v>455</v>
      </c>
      <c r="B344" s="2" t="s">
        <v>456</v>
      </c>
      <c r="C344" s="4">
        <v>10990.1</v>
      </c>
      <c r="D344" s="4"/>
      <c r="E344" s="4">
        <v>10000</v>
      </c>
      <c r="F344" s="4">
        <v>12500</v>
      </c>
      <c r="G344" s="5">
        <f t="shared" si="18"/>
        <v>2500</v>
      </c>
      <c r="H344" s="121">
        <f t="shared" si="19"/>
        <v>0.25</v>
      </c>
      <c r="I344" s="4">
        <v>12500</v>
      </c>
    </row>
    <row r="345" spans="1:9" x14ac:dyDescent="0.2">
      <c r="A345" s="2" t="s">
        <v>457</v>
      </c>
      <c r="B345" s="2" t="s">
        <v>458</v>
      </c>
      <c r="C345" s="4">
        <v>237.76</v>
      </c>
      <c r="D345" s="4"/>
      <c r="E345" s="4">
        <v>250</v>
      </c>
      <c r="F345" s="4">
        <v>250</v>
      </c>
      <c r="G345" s="5">
        <f t="shared" si="18"/>
        <v>0</v>
      </c>
      <c r="H345" s="121">
        <f t="shared" si="19"/>
        <v>0</v>
      </c>
      <c r="I345" s="4">
        <v>250</v>
      </c>
    </row>
    <row r="346" spans="1:9" x14ac:dyDescent="0.2">
      <c r="A346" s="2" t="s">
        <v>459</v>
      </c>
      <c r="B346" s="2" t="s">
        <v>460</v>
      </c>
      <c r="C346" s="4">
        <v>0</v>
      </c>
      <c r="D346" s="4"/>
      <c r="E346" s="4">
        <v>1600</v>
      </c>
      <c r="F346" s="4">
        <v>1600</v>
      </c>
      <c r="G346" s="5">
        <f t="shared" si="18"/>
        <v>0</v>
      </c>
      <c r="H346" s="121">
        <f t="shared" si="19"/>
        <v>0</v>
      </c>
      <c r="I346" s="4">
        <v>1600</v>
      </c>
    </row>
    <row r="347" spans="1:9" x14ac:dyDescent="0.2">
      <c r="A347" s="2" t="s">
        <v>461</v>
      </c>
      <c r="B347" s="2" t="s">
        <v>462</v>
      </c>
      <c r="C347" s="4">
        <v>6407.5</v>
      </c>
      <c r="D347" s="4"/>
      <c r="E347" s="4">
        <v>8000</v>
      </c>
      <c r="F347" s="4">
        <v>1000</v>
      </c>
      <c r="G347" s="5">
        <f t="shared" si="18"/>
        <v>-7000</v>
      </c>
      <c r="H347" s="121">
        <f t="shared" si="19"/>
        <v>-0.875</v>
      </c>
      <c r="I347" s="4">
        <v>1000</v>
      </c>
    </row>
    <row r="348" spans="1:9" x14ac:dyDescent="0.2">
      <c r="A348" s="2" t="s">
        <v>463</v>
      </c>
      <c r="B348" s="2" t="s">
        <v>464</v>
      </c>
      <c r="C348" s="19">
        <v>0</v>
      </c>
      <c r="D348" s="4"/>
      <c r="E348" s="19">
        <v>1</v>
      </c>
      <c r="F348" s="19">
        <v>1</v>
      </c>
      <c r="G348" s="5">
        <f t="shared" si="18"/>
        <v>0</v>
      </c>
      <c r="H348" s="121">
        <f t="shared" si="19"/>
        <v>0</v>
      </c>
      <c r="I348" s="19">
        <v>1</v>
      </c>
    </row>
    <row r="349" spans="1:9" s="160" customFormat="1" x14ac:dyDescent="0.2">
      <c r="A349" s="154" t="s">
        <v>827</v>
      </c>
      <c r="B349" s="155" t="s">
        <v>826</v>
      </c>
      <c r="C349" s="156">
        <v>0</v>
      </c>
      <c r="D349" s="157"/>
      <c r="E349" s="156">
        <v>0</v>
      </c>
      <c r="F349" s="156">
        <v>-30000</v>
      </c>
      <c r="G349" s="158">
        <f t="shared" si="18"/>
        <v>-30000</v>
      </c>
      <c r="H349" s="159" t="e">
        <f t="shared" si="19"/>
        <v>#DIV/0!</v>
      </c>
      <c r="I349" s="156"/>
    </row>
    <row r="350" spans="1:9" x14ac:dyDescent="0.2">
      <c r="A350" s="2"/>
      <c r="B350" s="34" t="s">
        <v>538</v>
      </c>
      <c r="C350" s="18">
        <f>SUM(C322:C349)</f>
        <v>283021.90000000002</v>
      </c>
      <c r="D350" s="4"/>
      <c r="E350" s="18">
        <f>SUM(E322:E349)</f>
        <v>319722</v>
      </c>
      <c r="F350" s="18">
        <f>SUM(F322:F349)</f>
        <v>342275</v>
      </c>
      <c r="G350" s="53">
        <f>SUM(G322:G349)</f>
        <v>22553</v>
      </c>
      <c r="H350" s="124">
        <f t="shared" si="19"/>
        <v>7.0539406109057248E-2</v>
      </c>
      <c r="I350" s="18">
        <f>SUM(I322:I348)</f>
        <v>373275</v>
      </c>
    </row>
    <row r="351" spans="1:9" x14ac:dyDescent="0.2">
      <c r="A351" s="2"/>
      <c r="B351" s="2"/>
      <c r="C351" s="3"/>
      <c r="D351" s="4"/>
      <c r="E351" s="3"/>
      <c r="F351" s="3"/>
      <c r="G351" s="5"/>
      <c r="I351" s="3"/>
    </row>
    <row r="352" spans="1:9" x14ac:dyDescent="0.2">
      <c r="A352" s="35" t="s">
        <v>560</v>
      </c>
      <c r="B352" s="2"/>
      <c r="C352" s="4"/>
      <c r="D352" s="4"/>
      <c r="E352" s="4"/>
      <c r="F352" s="4"/>
      <c r="G352" s="5"/>
      <c r="I352" s="4"/>
    </row>
    <row r="353" spans="1:9" x14ac:dyDescent="0.2">
      <c r="A353" s="2" t="s">
        <v>465</v>
      </c>
      <c r="B353" s="2" t="s">
        <v>466</v>
      </c>
      <c r="C353" s="4">
        <v>1300</v>
      </c>
      <c r="D353" s="4"/>
      <c r="E353" s="4">
        <v>1300</v>
      </c>
      <c r="F353" s="4">
        <v>1300</v>
      </c>
      <c r="G353" s="5">
        <f t="shared" si="18"/>
        <v>0</v>
      </c>
      <c r="H353" s="121">
        <f t="shared" si="19"/>
        <v>0</v>
      </c>
      <c r="I353" s="4">
        <v>1300</v>
      </c>
    </row>
    <row r="354" spans="1:9" x14ac:dyDescent="0.2">
      <c r="A354" s="2" t="s">
        <v>467</v>
      </c>
      <c r="B354" s="2" t="s">
        <v>468</v>
      </c>
      <c r="C354" s="19">
        <v>0</v>
      </c>
      <c r="D354" s="4"/>
      <c r="E354" s="19">
        <v>100</v>
      </c>
      <c r="F354" s="19">
        <v>100</v>
      </c>
      <c r="G354" s="5">
        <f t="shared" si="18"/>
        <v>0</v>
      </c>
      <c r="H354" s="121">
        <f t="shared" si="19"/>
        <v>0</v>
      </c>
      <c r="I354" s="19">
        <v>100</v>
      </c>
    </row>
    <row r="355" spans="1:9" x14ac:dyDescent="0.2">
      <c r="A355" s="2"/>
      <c r="B355" s="34" t="s">
        <v>538</v>
      </c>
      <c r="C355" s="18">
        <f>SUM(C353:C354)</f>
        <v>1300</v>
      </c>
      <c r="D355" s="4"/>
      <c r="E355" s="18">
        <f>SUM(E353:E354)</f>
        <v>1400</v>
      </c>
      <c r="F355" s="18">
        <f>SUM(F353:F354)</f>
        <v>1400</v>
      </c>
      <c r="G355" s="18">
        <f>SUM(G353:G354)</f>
        <v>0</v>
      </c>
      <c r="H355" s="121">
        <f t="shared" si="19"/>
        <v>0</v>
      </c>
      <c r="I355" s="18">
        <f>SUM(I353:I354)</f>
        <v>1400</v>
      </c>
    </row>
    <row r="356" spans="1:9" x14ac:dyDescent="0.2">
      <c r="A356" s="2"/>
      <c r="B356" s="2"/>
      <c r="C356" s="3"/>
      <c r="D356" s="4"/>
      <c r="E356" s="3"/>
      <c r="F356" s="3"/>
      <c r="G356" s="5"/>
      <c r="I356" s="3"/>
    </row>
    <row r="357" spans="1:9" x14ac:dyDescent="0.2">
      <c r="A357" s="28" t="s">
        <v>559</v>
      </c>
      <c r="B357" s="2"/>
      <c r="C357" s="4"/>
      <c r="D357" s="4"/>
      <c r="E357" s="4"/>
      <c r="F357" s="4"/>
      <c r="G357" s="5"/>
      <c r="I357" s="4"/>
    </row>
    <row r="358" spans="1:9" x14ac:dyDescent="0.2">
      <c r="A358" s="2" t="s">
        <v>469</v>
      </c>
      <c r="B358" s="2" t="s">
        <v>470</v>
      </c>
      <c r="C358" s="4">
        <v>6079.5</v>
      </c>
      <c r="D358" s="4"/>
      <c r="E358" s="4">
        <v>8106</v>
      </c>
      <c r="F358" s="4">
        <v>8106</v>
      </c>
      <c r="G358" s="5">
        <f t="shared" si="18"/>
        <v>0</v>
      </c>
      <c r="H358" s="121">
        <f t="shared" si="19"/>
        <v>0</v>
      </c>
      <c r="I358" s="4">
        <v>8106</v>
      </c>
    </row>
    <row r="359" spans="1:9" x14ac:dyDescent="0.2">
      <c r="A359" s="2" t="s">
        <v>471</v>
      </c>
      <c r="B359" s="2" t="s">
        <v>472</v>
      </c>
      <c r="C359" s="19">
        <v>0</v>
      </c>
      <c r="D359" s="4"/>
      <c r="E359" s="19">
        <v>2500</v>
      </c>
      <c r="F359" s="19">
        <v>2500</v>
      </c>
      <c r="G359" s="5">
        <f t="shared" si="18"/>
        <v>0</v>
      </c>
      <c r="H359" s="121">
        <f t="shared" si="19"/>
        <v>0</v>
      </c>
      <c r="I359" s="19">
        <v>2500</v>
      </c>
    </row>
    <row r="360" spans="1:9" x14ac:dyDescent="0.2">
      <c r="A360" s="2"/>
      <c r="B360" s="34" t="s">
        <v>538</v>
      </c>
      <c r="C360" s="18">
        <f>SUM(C358:C359)</f>
        <v>6079.5</v>
      </c>
      <c r="D360" s="4"/>
      <c r="E360" s="18">
        <f>SUM(E358:E359)</f>
        <v>10606</v>
      </c>
      <c r="F360" s="18">
        <f>SUM(F358:F359)</f>
        <v>10606</v>
      </c>
      <c r="G360" s="18">
        <f>SUM(G358:G359)</f>
        <v>0</v>
      </c>
      <c r="H360" s="121">
        <f t="shared" si="19"/>
        <v>0</v>
      </c>
      <c r="I360" s="18">
        <f>SUM(I358:I359)</f>
        <v>10606</v>
      </c>
    </row>
    <row r="361" spans="1:9" x14ac:dyDescent="0.2">
      <c r="A361" s="2"/>
      <c r="B361" s="2"/>
      <c r="C361" s="3"/>
      <c r="D361" s="4"/>
      <c r="E361" s="3"/>
      <c r="F361" s="3"/>
      <c r="G361" s="5"/>
      <c r="I361" s="3"/>
    </row>
    <row r="362" spans="1:9" x14ac:dyDescent="0.2">
      <c r="A362" s="28" t="s">
        <v>561</v>
      </c>
      <c r="B362" s="2"/>
      <c r="C362" s="4"/>
      <c r="D362" s="4"/>
      <c r="E362" s="4"/>
      <c r="F362" s="4"/>
      <c r="G362" s="5"/>
      <c r="I362" s="4"/>
    </row>
    <row r="363" spans="1:9" x14ac:dyDescent="0.2">
      <c r="A363" s="2" t="s">
        <v>473</v>
      </c>
      <c r="B363" s="2" t="s">
        <v>669</v>
      </c>
      <c r="C363" s="4">
        <v>14303.31</v>
      </c>
      <c r="D363" s="4"/>
      <c r="E363" s="4">
        <v>16512</v>
      </c>
      <c r="F363" s="4">
        <v>14000</v>
      </c>
      <c r="G363" s="5">
        <f t="shared" si="18"/>
        <v>-2512</v>
      </c>
      <c r="H363" s="121">
        <f t="shared" si="19"/>
        <v>-0.15213178294573643</v>
      </c>
      <c r="I363" s="4">
        <v>14000</v>
      </c>
    </row>
    <row r="364" spans="1:9" x14ac:dyDescent="0.2">
      <c r="A364" s="2" t="s">
        <v>658</v>
      </c>
      <c r="B364" s="2" t="s">
        <v>659</v>
      </c>
      <c r="C364" s="4"/>
      <c r="D364" s="4"/>
      <c r="E364" s="4">
        <v>0</v>
      </c>
      <c r="F364" s="4">
        <v>300</v>
      </c>
      <c r="G364" s="5">
        <f t="shared" si="18"/>
        <v>300</v>
      </c>
      <c r="I364" s="4">
        <v>300</v>
      </c>
    </row>
    <row r="365" spans="1:9" x14ac:dyDescent="0.2">
      <c r="A365" s="2" t="s">
        <v>660</v>
      </c>
      <c r="B365" s="2" t="s">
        <v>663</v>
      </c>
      <c r="C365" s="4"/>
      <c r="D365" s="4"/>
      <c r="E365" s="4">
        <v>0</v>
      </c>
      <c r="F365" s="4">
        <v>1</v>
      </c>
      <c r="G365" s="5">
        <f t="shared" si="18"/>
        <v>1</v>
      </c>
      <c r="I365" s="4">
        <v>1</v>
      </c>
    </row>
    <row r="366" spans="1:9" x14ac:dyDescent="0.2">
      <c r="A366" s="2" t="s">
        <v>661</v>
      </c>
      <c r="B366" s="2" t="s">
        <v>664</v>
      </c>
      <c r="C366" s="4"/>
      <c r="D366" s="4"/>
      <c r="E366" s="4">
        <v>0</v>
      </c>
      <c r="F366" s="4">
        <v>250</v>
      </c>
      <c r="G366" s="5">
        <f t="shared" si="18"/>
        <v>250</v>
      </c>
      <c r="I366" s="4">
        <v>250</v>
      </c>
    </row>
    <row r="367" spans="1:9" x14ac:dyDescent="0.2">
      <c r="A367" s="2" t="s">
        <v>662</v>
      </c>
      <c r="B367" s="2" t="s">
        <v>665</v>
      </c>
      <c r="C367" s="4"/>
      <c r="D367" s="4"/>
      <c r="E367" s="4">
        <v>0</v>
      </c>
      <c r="F367" s="4">
        <v>1</v>
      </c>
      <c r="G367" s="5">
        <f t="shared" si="18"/>
        <v>1</v>
      </c>
      <c r="I367" s="4">
        <v>1</v>
      </c>
    </row>
    <row r="368" spans="1:9" x14ac:dyDescent="0.2">
      <c r="A368" s="2" t="s">
        <v>474</v>
      </c>
      <c r="B368" s="2" t="s">
        <v>657</v>
      </c>
      <c r="C368" s="4">
        <v>797.55</v>
      </c>
      <c r="D368" s="4"/>
      <c r="E368" s="4">
        <v>780</v>
      </c>
      <c r="F368" s="4">
        <v>530</v>
      </c>
      <c r="G368" s="5">
        <f t="shared" si="18"/>
        <v>-250</v>
      </c>
      <c r="H368" s="121">
        <f t="shared" si="19"/>
        <v>-0.32051282051282054</v>
      </c>
      <c r="I368" s="4">
        <v>530</v>
      </c>
    </row>
    <row r="369" spans="1:9" x14ac:dyDescent="0.2">
      <c r="A369" s="2" t="s">
        <v>666</v>
      </c>
      <c r="B369" s="2" t="s">
        <v>667</v>
      </c>
      <c r="C369" s="19">
        <v>0</v>
      </c>
      <c r="D369" s="4"/>
      <c r="E369" s="19">
        <v>0</v>
      </c>
      <c r="F369" s="19">
        <v>100</v>
      </c>
      <c r="G369" s="5">
        <f t="shared" si="18"/>
        <v>100</v>
      </c>
      <c r="I369" s="19">
        <v>100</v>
      </c>
    </row>
    <row r="370" spans="1:9" x14ac:dyDescent="0.2">
      <c r="A370" s="2" t="s">
        <v>475</v>
      </c>
      <c r="B370" s="2" t="s">
        <v>668</v>
      </c>
      <c r="C370" s="19">
        <v>46225.55</v>
      </c>
      <c r="D370" s="4"/>
      <c r="E370" s="19">
        <v>20000</v>
      </c>
      <c r="F370" s="19">
        <v>30000</v>
      </c>
      <c r="G370" s="5">
        <f t="shared" si="18"/>
        <v>10000</v>
      </c>
      <c r="H370" s="121">
        <f t="shared" si="19"/>
        <v>0.5</v>
      </c>
      <c r="I370" s="19">
        <v>30000</v>
      </c>
    </row>
    <row r="371" spans="1:9" x14ac:dyDescent="0.2">
      <c r="A371" s="2"/>
      <c r="B371" s="34" t="s">
        <v>538</v>
      </c>
      <c r="C371" s="18">
        <f>SUM(C363:C370)</f>
        <v>61326.41</v>
      </c>
      <c r="D371" s="4"/>
      <c r="E371" s="18">
        <f>SUM(E363:E370)</f>
        <v>37292</v>
      </c>
      <c r="F371" s="18">
        <f>SUM(F363:F370)</f>
        <v>45182</v>
      </c>
      <c r="G371" s="52">
        <f>SUM(G363:G370)</f>
        <v>7890</v>
      </c>
      <c r="H371" s="124">
        <f t="shared" si="19"/>
        <v>0.21157352783438807</v>
      </c>
      <c r="I371" s="18">
        <f>SUM(I363:I370)</f>
        <v>45182</v>
      </c>
    </row>
    <row r="372" spans="1:9" x14ac:dyDescent="0.2">
      <c r="A372" s="2"/>
      <c r="B372" s="2"/>
      <c r="C372" s="3"/>
      <c r="D372" s="4"/>
      <c r="E372" s="3"/>
      <c r="F372" s="3"/>
      <c r="G372" s="5"/>
      <c r="I372" s="3"/>
    </row>
    <row r="373" spans="1:9" x14ac:dyDescent="0.2">
      <c r="A373" s="28" t="s">
        <v>562</v>
      </c>
      <c r="B373" s="2"/>
      <c r="C373" s="4"/>
      <c r="D373" s="4"/>
      <c r="E373" s="4"/>
      <c r="F373" s="4"/>
      <c r="G373" s="5"/>
      <c r="I373" s="4"/>
    </row>
    <row r="374" spans="1:9" x14ac:dyDescent="0.2">
      <c r="A374" s="2" t="s">
        <v>476</v>
      </c>
      <c r="B374" s="2" t="s">
        <v>477</v>
      </c>
      <c r="C374" s="4">
        <v>13675.78</v>
      </c>
      <c r="D374" s="4"/>
      <c r="E374" s="4">
        <v>18716</v>
      </c>
      <c r="F374" s="4">
        <v>17825</v>
      </c>
      <c r="G374" s="5">
        <f t="shared" si="18"/>
        <v>-891</v>
      </c>
      <c r="H374" s="121">
        <f t="shared" si="19"/>
        <v>-4.760632613806369E-2</v>
      </c>
      <c r="I374" s="4">
        <v>17825</v>
      </c>
    </row>
    <row r="375" spans="1:9" x14ac:dyDescent="0.2">
      <c r="A375" s="2" t="s">
        <v>478</v>
      </c>
      <c r="B375" s="2" t="s">
        <v>479</v>
      </c>
      <c r="C375" s="4">
        <v>0</v>
      </c>
      <c r="D375" s="4"/>
      <c r="E375" s="4">
        <v>2000</v>
      </c>
      <c r="F375" s="4">
        <v>2000</v>
      </c>
      <c r="G375" s="5">
        <f t="shared" si="18"/>
        <v>0</v>
      </c>
      <c r="H375" s="121">
        <f t="shared" si="19"/>
        <v>0</v>
      </c>
      <c r="I375" s="4">
        <v>4500</v>
      </c>
    </row>
    <row r="376" spans="1:9" x14ac:dyDescent="0.2">
      <c r="A376" s="2" t="s">
        <v>480</v>
      </c>
      <c r="B376" s="2" t="s">
        <v>481</v>
      </c>
      <c r="C376" s="4">
        <v>97.82</v>
      </c>
      <c r="D376" s="4"/>
      <c r="E376" s="4">
        <v>1187.5</v>
      </c>
      <c r="F376" s="4">
        <v>1273</v>
      </c>
      <c r="G376" s="5">
        <f t="shared" si="18"/>
        <v>85.5</v>
      </c>
      <c r="H376" s="121">
        <f t="shared" si="19"/>
        <v>7.1999999999999995E-2</v>
      </c>
      <c r="I376" s="4">
        <v>1273</v>
      </c>
    </row>
    <row r="377" spans="1:9" x14ac:dyDescent="0.2">
      <c r="A377" s="2" t="s">
        <v>482</v>
      </c>
      <c r="B377" s="2" t="s">
        <v>483</v>
      </c>
      <c r="C377" s="4">
        <v>21.59</v>
      </c>
      <c r="D377" s="4"/>
      <c r="E377" s="4">
        <v>700</v>
      </c>
      <c r="F377" s="4">
        <v>700</v>
      </c>
      <c r="G377" s="5">
        <f t="shared" si="18"/>
        <v>0</v>
      </c>
      <c r="H377" s="121">
        <f t="shared" si="19"/>
        <v>0</v>
      </c>
      <c r="I377" s="4">
        <v>700</v>
      </c>
    </row>
    <row r="378" spans="1:9" x14ac:dyDescent="0.2">
      <c r="A378" s="2" t="s">
        <v>484</v>
      </c>
      <c r="B378" s="2" t="s">
        <v>485</v>
      </c>
      <c r="C378" s="4">
        <v>1967.35</v>
      </c>
      <c r="D378" s="4"/>
      <c r="E378" s="4">
        <v>3000</v>
      </c>
      <c r="F378" s="4">
        <v>3000</v>
      </c>
      <c r="G378" s="5">
        <f t="shared" si="18"/>
        <v>0</v>
      </c>
      <c r="H378" s="121">
        <f t="shared" si="19"/>
        <v>0</v>
      </c>
      <c r="I378" s="4">
        <v>3000</v>
      </c>
    </row>
    <row r="379" spans="1:9" x14ac:dyDescent="0.2">
      <c r="A379" s="2" t="s">
        <v>486</v>
      </c>
      <c r="B379" s="2" t="s">
        <v>487</v>
      </c>
      <c r="C379" s="4">
        <v>4122.5200000000004</v>
      </c>
      <c r="D379" s="4"/>
      <c r="E379" s="4">
        <v>4980</v>
      </c>
      <c r="F379" s="4">
        <v>4980</v>
      </c>
      <c r="G379" s="5">
        <f t="shared" si="18"/>
        <v>0</v>
      </c>
      <c r="H379" s="121">
        <f t="shared" si="19"/>
        <v>0</v>
      </c>
      <c r="I379" s="4">
        <v>4980</v>
      </c>
    </row>
    <row r="380" spans="1:9" x14ac:dyDescent="0.2">
      <c r="A380" s="2" t="s">
        <v>488</v>
      </c>
      <c r="B380" s="2" t="s">
        <v>489</v>
      </c>
      <c r="C380" s="4">
        <v>305</v>
      </c>
      <c r="D380" s="4"/>
      <c r="E380" s="4">
        <v>1600</v>
      </c>
      <c r="F380" s="4">
        <v>1</v>
      </c>
      <c r="G380" s="5">
        <f t="shared" si="18"/>
        <v>-1599</v>
      </c>
      <c r="H380" s="121">
        <f t="shared" si="19"/>
        <v>-0.99937500000000001</v>
      </c>
      <c r="I380" s="4">
        <v>1600</v>
      </c>
    </row>
    <row r="381" spans="1:9" x14ac:dyDescent="0.2">
      <c r="A381" s="2" t="s">
        <v>490</v>
      </c>
      <c r="B381" s="2" t="s">
        <v>491</v>
      </c>
      <c r="C381" s="4">
        <v>13923.14</v>
      </c>
      <c r="D381" s="4"/>
      <c r="E381" s="4">
        <v>7383</v>
      </c>
      <c r="F381" s="4">
        <v>7350</v>
      </c>
      <c r="G381" s="5">
        <f t="shared" si="18"/>
        <v>-33</v>
      </c>
      <c r="H381" s="121">
        <f t="shared" si="19"/>
        <v>-4.469727752945957E-3</v>
      </c>
      <c r="I381" s="4">
        <v>7350</v>
      </c>
    </row>
    <row r="382" spans="1:9" x14ac:dyDescent="0.2">
      <c r="A382" s="2" t="s">
        <v>492</v>
      </c>
      <c r="B382" s="2" t="s">
        <v>493</v>
      </c>
      <c r="C382" s="19">
        <v>0</v>
      </c>
      <c r="D382" s="4"/>
      <c r="E382" s="19">
        <v>180</v>
      </c>
      <c r="F382" s="19">
        <v>180</v>
      </c>
      <c r="G382" s="5">
        <f t="shared" si="18"/>
        <v>0</v>
      </c>
      <c r="H382" s="121">
        <f t="shared" si="19"/>
        <v>0</v>
      </c>
      <c r="I382" s="19">
        <v>180</v>
      </c>
    </row>
    <row r="383" spans="1:9" x14ac:dyDescent="0.2">
      <c r="A383" s="2"/>
      <c r="B383" s="34" t="s">
        <v>538</v>
      </c>
      <c r="C383" s="18">
        <f>SUM(C374:C382)</f>
        <v>34113.199999999997</v>
      </c>
      <c r="D383" s="4"/>
      <c r="E383" s="18">
        <f>SUM(E374:E382)</f>
        <v>39746.5</v>
      </c>
      <c r="F383" s="18">
        <f>SUM(F374:F382)</f>
        <v>37309</v>
      </c>
      <c r="G383" s="18">
        <f>SUM(G374:G382)</f>
        <v>-2437.5</v>
      </c>
      <c r="H383" s="121">
        <f t="shared" si="19"/>
        <v>-6.1326154504170179E-2</v>
      </c>
      <c r="I383" s="18">
        <f>SUM(I374:I382)</f>
        <v>41408</v>
      </c>
    </row>
    <row r="384" spans="1:9" x14ac:dyDescent="0.2">
      <c r="A384" s="2"/>
      <c r="B384" s="2"/>
      <c r="C384" s="3"/>
      <c r="D384" s="4"/>
      <c r="E384" s="3"/>
      <c r="F384" s="3"/>
      <c r="G384" s="5"/>
      <c r="I384" s="3"/>
    </row>
    <row r="385" spans="1:9" x14ac:dyDescent="0.2">
      <c r="A385" s="28" t="s">
        <v>563</v>
      </c>
      <c r="B385" s="2"/>
      <c r="C385" s="4"/>
      <c r="D385" s="4"/>
      <c r="E385" s="4"/>
      <c r="F385" s="4"/>
      <c r="G385" s="5"/>
      <c r="I385" s="4"/>
    </row>
    <row r="386" spans="1:9" x14ac:dyDescent="0.2">
      <c r="A386" s="2" t="s">
        <v>690</v>
      </c>
      <c r="B386" s="2" t="s">
        <v>691</v>
      </c>
      <c r="C386" s="4">
        <v>3601.75</v>
      </c>
      <c r="D386" s="4"/>
      <c r="E386" s="4">
        <v>0</v>
      </c>
      <c r="F386" s="4">
        <v>0</v>
      </c>
      <c r="G386" s="5">
        <f t="shared" ref="G386" si="20">F386-E386</f>
        <v>0</v>
      </c>
      <c r="H386" s="121" t="e">
        <f t="shared" ref="H386" si="21">G386/E386</f>
        <v>#DIV/0!</v>
      </c>
      <c r="I386" s="4">
        <v>0</v>
      </c>
    </row>
    <row r="387" spans="1:9" x14ac:dyDescent="0.2">
      <c r="A387" s="2" t="s">
        <v>494</v>
      </c>
      <c r="B387" s="2" t="s">
        <v>495</v>
      </c>
      <c r="C387" s="4">
        <v>218360.1</v>
      </c>
      <c r="D387" s="4"/>
      <c r="E387" s="4">
        <v>218360</v>
      </c>
      <c r="F387" s="4">
        <v>223804.54</v>
      </c>
      <c r="G387" s="5">
        <f t="shared" si="18"/>
        <v>5444.5400000000081</v>
      </c>
      <c r="H387" s="121">
        <f t="shared" si="19"/>
        <v>2.4933779080417696E-2</v>
      </c>
      <c r="I387" s="4">
        <v>223804.54</v>
      </c>
    </row>
    <row r="388" spans="1:9" x14ac:dyDescent="0.2">
      <c r="A388" s="2"/>
      <c r="B388" s="34" t="s">
        <v>538</v>
      </c>
      <c r="C388" s="18">
        <f>SUM(C386:C387)</f>
        <v>221961.85</v>
      </c>
      <c r="D388" s="4"/>
      <c r="E388" s="18">
        <f t="shared" ref="E388:G388" si="22">SUM(E386:E387)</f>
        <v>218360</v>
      </c>
      <c r="F388" s="18">
        <f t="shared" si="22"/>
        <v>223804.54</v>
      </c>
      <c r="G388" s="18">
        <f t="shared" si="22"/>
        <v>5444.5400000000081</v>
      </c>
      <c r="H388" s="121">
        <f t="shared" si="19"/>
        <v>2.4933779080417696E-2</v>
      </c>
      <c r="I388" s="18">
        <f t="shared" ref="I388" si="23">SUM(I386:I387)</f>
        <v>223804.54</v>
      </c>
    </row>
    <row r="389" spans="1:9" x14ac:dyDescent="0.2">
      <c r="A389" s="2"/>
      <c r="B389" s="2"/>
      <c r="C389" s="3"/>
      <c r="D389" s="4"/>
      <c r="E389" s="3"/>
      <c r="F389" s="3"/>
      <c r="G389" s="5"/>
      <c r="I389" s="3"/>
    </row>
    <row r="390" spans="1:9" x14ac:dyDescent="0.2">
      <c r="A390" s="28" t="s">
        <v>564</v>
      </c>
      <c r="B390" s="2"/>
      <c r="C390" s="19"/>
      <c r="D390" s="4"/>
      <c r="E390" s="19"/>
      <c r="F390" s="19"/>
      <c r="G390" s="5"/>
      <c r="I390" s="19"/>
    </row>
    <row r="391" spans="1:9" x14ac:dyDescent="0.2">
      <c r="A391" s="2" t="s">
        <v>496</v>
      </c>
      <c r="B391" s="2" t="s">
        <v>497</v>
      </c>
      <c r="C391" s="18">
        <v>1500</v>
      </c>
      <c r="D391" s="4"/>
      <c r="E391" s="18">
        <v>1500</v>
      </c>
      <c r="F391" s="18">
        <v>1500</v>
      </c>
      <c r="G391" s="22">
        <f t="shared" si="18"/>
        <v>0</v>
      </c>
      <c r="H391" s="121">
        <f t="shared" si="19"/>
        <v>0</v>
      </c>
      <c r="I391" s="18">
        <v>1500</v>
      </c>
    </row>
    <row r="392" spans="1:9" x14ac:dyDescent="0.2">
      <c r="A392" s="2"/>
      <c r="B392" s="2"/>
      <c r="C392" s="3"/>
      <c r="D392" s="4"/>
      <c r="E392" s="3"/>
      <c r="F392" s="3"/>
      <c r="G392" s="5"/>
      <c r="I392" s="3"/>
    </row>
    <row r="393" spans="1:9" x14ac:dyDescent="0.2">
      <c r="A393" s="28" t="s">
        <v>565</v>
      </c>
      <c r="B393" s="2"/>
      <c r="C393" s="4"/>
      <c r="D393" s="4"/>
      <c r="E393" s="4"/>
      <c r="F393" s="4"/>
      <c r="G393" s="5"/>
      <c r="I393" s="4"/>
    </row>
    <row r="394" spans="1:9" x14ac:dyDescent="0.2">
      <c r="A394" s="2" t="s">
        <v>498</v>
      </c>
      <c r="B394" s="2" t="s">
        <v>499</v>
      </c>
      <c r="C394" s="4">
        <v>0</v>
      </c>
      <c r="D394" s="4"/>
      <c r="E394" s="4">
        <v>100</v>
      </c>
      <c r="F394" s="4">
        <v>100</v>
      </c>
      <c r="G394" s="5">
        <f t="shared" si="18"/>
        <v>0</v>
      </c>
      <c r="H394" s="121">
        <f t="shared" si="19"/>
        <v>0</v>
      </c>
      <c r="I394" s="4">
        <v>100</v>
      </c>
    </row>
    <row r="395" spans="1:9" x14ac:dyDescent="0.2">
      <c r="A395" s="2" t="s">
        <v>500</v>
      </c>
      <c r="B395" s="2" t="s">
        <v>501</v>
      </c>
      <c r="C395" s="4">
        <v>529</v>
      </c>
      <c r="D395" s="4"/>
      <c r="E395" s="4">
        <v>1</v>
      </c>
      <c r="F395" s="4">
        <v>100</v>
      </c>
      <c r="G395" s="5">
        <f t="shared" si="18"/>
        <v>99</v>
      </c>
      <c r="H395" s="121">
        <f t="shared" si="19"/>
        <v>99</v>
      </c>
      <c r="I395" s="4">
        <v>100</v>
      </c>
    </row>
    <row r="396" spans="1:9" x14ac:dyDescent="0.2">
      <c r="A396" s="2" t="s">
        <v>502</v>
      </c>
      <c r="B396" s="2" t="s">
        <v>503</v>
      </c>
      <c r="C396" s="4">
        <v>250</v>
      </c>
      <c r="D396" s="4"/>
      <c r="E396" s="4">
        <v>296</v>
      </c>
      <c r="F396" s="4">
        <v>300</v>
      </c>
      <c r="G396" s="5">
        <f t="shared" si="18"/>
        <v>4</v>
      </c>
      <c r="H396" s="121">
        <f t="shared" si="19"/>
        <v>1.3513513513513514E-2</v>
      </c>
      <c r="I396" s="4">
        <v>300</v>
      </c>
    </row>
    <row r="397" spans="1:9" x14ac:dyDescent="0.2">
      <c r="A397" s="2" t="s">
        <v>504</v>
      </c>
      <c r="B397" s="2" t="s">
        <v>505</v>
      </c>
      <c r="C397" s="4">
        <v>0</v>
      </c>
      <c r="D397" s="4"/>
      <c r="E397" s="4">
        <v>150</v>
      </c>
      <c r="F397" s="4">
        <v>100</v>
      </c>
      <c r="G397" s="5">
        <f t="shared" si="18"/>
        <v>-50</v>
      </c>
      <c r="H397" s="121">
        <f t="shared" si="19"/>
        <v>-0.33333333333333331</v>
      </c>
      <c r="I397" s="4">
        <v>100</v>
      </c>
    </row>
    <row r="398" spans="1:9" x14ac:dyDescent="0.2">
      <c r="A398" s="2" t="s">
        <v>506</v>
      </c>
      <c r="B398" s="2" t="s">
        <v>507</v>
      </c>
      <c r="C398" s="4">
        <v>0</v>
      </c>
      <c r="D398" s="4"/>
      <c r="E398" s="4">
        <v>50</v>
      </c>
      <c r="F398" s="4">
        <v>50</v>
      </c>
      <c r="G398" s="5">
        <f t="shared" si="18"/>
        <v>0</v>
      </c>
      <c r="H398" s="121">
        <f t="shared" si="19"/>
        <v>0</v>
      </c>
      <c r="I398" s="4">
        <v>50</v>
      </c>
    </row>
    <row r="399" spans="1:9" x14ac:dyDescent="0.2">
      <c r="A399" s="2" t="s">
        <v>508</v>
      </c>
      <c r="B399" s="2" t="s">
        <v>509</v>
      </c>
      <c r="C399" s="4">
        <v>0</v>
      </c>
      <c r="D399" s="4"/>
      <c r="E399" s="4">
        <v>180</v>
      </c>
      <c r="F399" s="4">
        <v>100</v>
      </c>
      <c r="G399" s="5">
        <f t="shared" si="18"/>
        <v>-80</v>
      </c>
      <c r="H399" s="121">
        <f t="shared" si="19"/>
        <v>-0.44444444444444442</v>
      </c>
      <c r="I399" s="4">
        <v>100</v>
      </c>
    </row>
    <row r="400" spans="1:9" x14ac:dyDescent="0.2">
      <c r="A400" s="2" t="s">
        <v>510</v>
      </c>
      <c r="B400" s="2" t="s">
        <v>511</v>
      </c>
      <c r="C400" s="4">
        <v>65</v>
      </c>
      <c r="D400" s="4"/>
      <c r="E400" s="4">
        <v>260</v>
      </c>
      <c r="F400" s="4">
        <v>200</v>
      </c>
      <c r="G400" s="5">
        <f t="shared" si="18"/>
        <v>-60</v>
      </c>
      <c r="H400" s="121">
        <f t="shared" si="19"/>
        <v>-0.23076923076923078</v>
      </c>
      <c r="I400" s="4">
        <v>200</v>
      </c>
    </row>
    <row r="401" spans="1:9" x14ac:dyDescent="0.2">
      <c r="A401" s="2" t="s">
        <v>676</v>
      </c>
      <c r="B401" s="34" t="s">
        <v>677</v>
      </c>
      <c r="C401" s="29"/>
      <c r="D401" s="4"/>
      <c r="E401" s="29">
        <v>0</v>
      </c>
      <c r="F401" s="29">
        <v>1</v>
      </c>
      <c r="G401" s="5">
        <f t="shared" si="18"/>
        <v>1</v>
      </c>
      <c r="H401" s="121" t="e">
        <f t="shared" si="19"/>
        <v>#DIV/0!</v>
      </c>
      <c r="I401" s="29">
        <v>1</v>
      </c>
    </row>
    <row r="402" spans="1:9" x14ac:dyDescent="0.2">
      <c r="A402" s="2"/>
      <c r="B402" s="34" t="s">
        <v>538</v>
      </c>
      <c r="C402" s="18">
        <f>SUM(C394:C400)</f>
        <v>844</v>
      </c>
      <c r="D402" s="4"/>
      <c r="E402" s="18">
        <f>SUM(E394:E401)</f>
        <v>1037</v>
      </c>
      <c r="F402" s="18">
        <f>SUM(F394:F401)</f>
        <v>951</v>
      </c>
      <c r="G402" s="18">
        <f>SUM(G394:G401)</f>
        <v>-86</v>
      </c>
      <c r="H402" s="121">
        <f t="shared" si="19"/>
        <v>-8.2931533269045329E-2</v>
      </c>
      <c r="I402" s="18">
        <f>SUM(I394:I401)</f>
        <v>951</v>
      </c>
    </row>
    <row r="403" spans="1:9" x14ac:dyDescent="0.2">
      <c r="A403" s="2"/>
      <c r="B403" s="2"/>
      <c r="C403" s="3"/>
      <c r="D403" s="4"/>
      <c r="E403" s="3"/>
      <c r="F403" s="3"/>
      <c r="G403" s="5"/>
      <c r="I403" s="3"/>
    </row>
    <row r="404" spans="1:9" x14ac:dyDescent="0.2">
      <c r="A404" s="28" t="s">
        <v>566</v>
      </c>
      <c r="B404" s="2"/>
      <c r="C404" s="4"/>
      <c r="D404" s="4"/>
      <c r="E404" s="4"/>
      <c r="F404" s="4"/>
      <c r="G404" s="5"/>
      <c r="I404" s="4"/>
    </row>
    <row r="405" spans="1:9" x14ac:dyDescent="0.2">
      <c r="A405" s="2" t="s">
        <v>512</v>
      </c>
      <c r="B405" s="2" t="s">
        <v>513</v>
      </c>
      <c r="C405" s="4">
        <v>28237.360000000001</v>
      </c>
      <c r="D405" s="4"/>
      <c r="E405" s="4">
        <v>30833.11</v>
      </c>
      <c r="F405" s="4">
        <v>23849.8</v>
      </c>
      <c r="G405" s="5">
        <f t="shared" si="18"/>
        <v>-6983.3100000000013</v>
      </c>
      <c r="H405" s="121">
        <f t="shared" si="19"/>
        <v>-0.22648737023284388</v>
      </c>
      <c r="I405" s="4">
        <v>23849.8</v>
      </c>
    </row>
    <row r="406" spans="1:9" x14ac:dyDescent="0.2">
      <c r="A406" s="2" t="s">
        <v>514</v>
      </c>
      <c r="B406" s="2" t="s">
        <v>515</v>
      </c>
      <c r="C406" s="19">
        <v>110573</v>
      </c>
      <c r="D406" s="4"/>
      <c r="E406" s="19">
        <v>111187.32</v>
      </c>
      <c r="F406" s="19">
        <v>114406.93</v>
      </c>
      <c r="G406" s="5">
        <f t="shared" si="18"/>
        <v>3219.609999999986</v>
      </c>
      <c r="H406" s="121">
        <f t="shared" si="19"/>
        <v>2.8956629227145557E-2</v>
      </c>
      <c r="I406" s="19">
        <v>114406.93</v>
      </c>
    </row>
    <row r="407" spans="1:9" x14ac:dyDescent="0.2">
      <c r="A407" s="2"/>
      <c r="B407" s="34" t="s">
        <v>538</v>
      </c>
      <c r="C407" s="18">
        <f>SUM(C405:C406)</f>
        <v>138810.35999999999</v>
      </c>
      <c r="D407" s="4"/>
      <c r="E407" s="18">
        <f t="shared" ref="E407:G407" si="24">SUM(E405:E406)</f>
        <v>142020.43</v>
      </c>
      <c r="F407" s="18">
        <f t="shared" si="24"/>
        <v>138256.72999999998</v>
      </c>
      <c r="G407" s="18">
        <f t="shared" si="24"/>
        <v>-3763.7000000000153</v>
      </c>
      <c r="H407" s="121">
        <f t="shared" si="19"/>
        <v>-2.6501116775945653E-2</v>
      </c>
      <c r="I407" s="18">
        <f t="shared" ref="I407" si="25">SUM(I405:I406)</f>
        <v>138256.72999999998</v>
      </c>
    </row>
    <row r="408" spans="1:9" x14ac:dyDescent="0.2">
      <c r="A408" s="2"/>
      <c r="B408" s="2"/>
      <c r="C408" s="3"/>
      <c r="D408" s="4"/>
      <c r="E408" s="3"/>
      <c r="F408" s="3"/>
      <c r="G408" s="5"/>
      <c r="I408" s="3"/>
    </row>
    <row r="409" spans="1:9" x14ac:dyDescent="0.2">
      <c r="A409" s="28" t="s">
        <v>567</v>
      </c>
      <c r="B409" s="2"/>
      <c r="C409" s="4"/>
      <c r="D409" s="4"/>
      <c r="E409" s="4"/>
      <c r="F409" s="4"/>
      <c r="G409" s="5"/>
      <c r="I409" s="4"/>
    </row>
    <row r="410" spans="1:9" x14ac:dyDescent="0.2">
      <c r="A410" s="2" t="s">
        <v>516</v>
      </c>
      <c r="B410" s="2" t="s">
        <v>699</v>
      </c>
      <c r="C410" s="4">
        <v>20725.87</v>
      </c>
      <c r="D410" s="4"/>
      <c r="E410" s="4">
        <v>20725.87</v>
      </c>
      <c r="F410" s="4">
        <v>21144.21</v>
      </c>
      <c r="G410" s="5">
        <f t="shared" si="18"/>
        <v>418.34000000000015</v>
      </c>
      <c r="H410" s="121">
        <f t="shared" si="19"/>
        <v>2.0184436166008964E-2</v>
      </c>
      <c r="I410" s="4">
        <v>21144.21</v>
      </c>
    </row>
    <row r="411" spans="1:9" x14ac:dyDescent="0.2">
      <c r="A411" s="2" t="s">
        <v>517</v>
      </c>
      <c r="B411" s="2" t="s">
        <v>518</v>
      </c>
      <c r="C411" s="19">
        <v>233133.22</v>
      </c>
      <c r="D411" s="4"/>
      <c r="E411" s="19">
        <v>234121.8</v>
      </c>
      <c r="F411" s="19">
        <v>239726.39</v>
      </c>
      <c r="G411" s="5">
        <f t="shared" si="18"/>
        <v>5604.5900000000256</v>
      </c>
      <c r="H411" s="121">
        <f t="shared" si="19"/>
        <v>2.3938778874927607E-2</v>
      </c>
      <c r="I411" s="19">
        <v>242045.62</v>
      </c>
    </row>
    <row r="412" spans="1:9" x14ac:dyDescent="0.2">
      <c r="A412" s="2"/>
      <c r="B412" s="34" t="s">
        <v>538</v>
      </c>
      <c r="C412" s="18">
        <f>SUM(C410:C411)</f>
        <v>253859.09</v>
      </c>
      <c r="D412" s="4"/>
      <c r="E412" s="18">
        <f>SUM(E410:E411)</f>
        <v>254847.66999999998</v>
      </c>
      <c r="F412" s="18">
        <f>SUM(F410:F411)</f>
        <v>260870.6</v>
      </c>
      <c r="G412" s="18">
        <f>SUM(G410:G411)</f>
        <v>6022.9300000000258</v>
      </c>
      <c r="H412" s="121">
        <f t="shared" si="19"/>
        <v>2.3633451308383655E-2</v>
      </c>
      <c r="I412" s="18">
        <f>SUM(I410:I411)</f>
        <v>263189.83</v>
      </c>
    </row>
    <row r="413" spans="1:9" x14ac:dyDescent="0.2">
      <c r="A413" s="2"/>
      <c r="B413" s="2"/>
      <c r="C413" s="3"/>
      <c r="D413" s="4"/>
      <c r="E413" s="3"/>
      <c r="F413" s="3"/>
      <c r="G413" s="5"/>
      <c r="I413" s="3"/>
    </row>
    <row r="414" spans="1:9" x14ac:dyDescent="0.2">
      <c r="A414" s="28" t="s">
        <v>568</v>
      </c>
      <c r="B414" s="2"/>
      <c r="C414" s="4"/>
      <c r="D414" s="4"/>
      <c r="E414" s="4"/>
      <c r="F414" s="4"/>
      <c r="G414" s="5"/>
      <c r="I414" s="4"/>
    </row>
    <row r="415" spans="1:9" x14ac:dyDescent="0.2">
      <c r="A415" s="2" t="s">
        <v>519</v>
      </c>
      <c r="B415" s="2" t="s">
        <v>520</v>
      </c>
      <c r="C415" s="4">
        <v>1330.2</v>
      </c>
      <c r="D415" s="4"/>
      <c r="E415" s="4">
        <v>1422.41</v>
      </c>
      <c r="F415" s="4">
        <v>349.23</v>
      </c>
      <c r="G415" s="5">
        <f t="shared" si="18"/>
        <v>-1073.18</v>
      </c>
      <c r="H415" s="121">
        <f t="shared" si="19"/>
        <v>-0.75448007255292071</v>
      </c>
      <c r="I415" s="4">
        <v>349.23</v>
      </c>
    </row>
    <row r="416" spans="1:9" x14ac:dyDescent="0.2">
      <c r="A416" s="2" t="s">
        <v>521</v>
      </c>
      <c r="B416" s="2" t="s">
        <v>522</v>
      </c>
      <c r="C416" s="4">
        <v>2581.4899999999998</v>
      </c>
      <c r="D416" s="4"/>
      <c r="E416" s="4">
        <v>2581.4899999999998</v>
      </c>
      <c r="F416" s="4">
        <v>2163.15</v>
      </c>
      <c r="G416" s="5">
        <f t="shared" si="18"/>
        <v>-418.33999999999969</v>
      </c>
      <c r="H416" s="121">
        <f t="shared" si="19"/>
        <v>-0.16205369767072494</v>
      </c>
      <c r="I416" s="4">
        <v>2163.15</v>
      </c>
    </row>
    <row r="417" spans="1:9" x14ac:dyDescent="0.2">
      <c r="A417" s="2" t="s">
        <v>523</v>
      </c>
      <c r="B417" s="2" t="s">
        <v>524</v>
      </c>
      <c r="C417" s="19">
        <v>58822.2</v>
      </c>
      <c r="D417" s="4"/>
      <c r="E417" s="19">
        <v>58207.88</v>
      </c>
      <c r="F417" s="19">
        <v>54988.27</v>
      </c>
      <c r="G417" s="5">
        <f t="shared" si="18"/>
        <v>-3219.6100000000006</v>
      </c>
      <c r="H417" s="121">
        <f>G417/E417</f>
        <v>-5.5312270434862094E-2</v>
      </c>
      <c r="I417" s="19">
        <v>54988.27</v>
      </c>
    </row>
    <row r="418" spans="1:9" x14ac:dyDescent="0.2">
      <c r="A418" s="2"/>
      <c r="B418" s="34" t="s">
        <v>538</v>
      </c>
      <c r="C418" s="18">
        <f>SUM(C415:C417)</f>
        <v>62733.89</v>
      </c>
      <c r="D418" s="4"/>
      <c r="E418" s="18">
        <f t="shared" ref="E418:G418" si="26">SUM(E415:E417)</f>
        <v>62211.78</v>
      </c>
      <c r="F418" s="18">
        <f t="shared" si="26"/>
        <v>57500.649999999994</v>
      </c>
      <c r="G418" s="18">
        <f t="shared" si="26"/>
        <v>-4711.13</v>
      </c>
      <c r="H418" s="121">
        <f>G418/E418</f>
        <v>-7.5727297949037944E-2</v>
      </c>
      <c r="I418" s="18">
        <f t="shared" ref="I418" si="27">SUM(I415:I417)</f>
        <v>57500.649999999994</v>
      </c>
    </row>
    <row r="419" spans="1:9" x14ac:dyDescent="0.2">
      <c r="A419" s="2"/>
      <c r="B419" s="2"/>
      <c r="C419" s="3"/>
      <c r="D419" s="4"/>
      <c r="E419" s="3"/>
      <c r="F419" s="3"/>
      <c r="G419" s="5"/>
      <c r="I419" s="3"/>
    </row>
    <row r="420" spans="1:9" x14ac:dyDescent="0.2">
      <c r="A420" s="28" t="s">
        <v>569</v>
      </c>
      <c r="B420" s="2"/>
      <c r="C420" s="19"/>
      <c r="D420" s="4"/>
      <c r="E420" s="19"/>
      <c r="F420" s="19"/>
      <c r="G420" s="5"/>
      <c r="I420" s="19"/>
    </row>
    <row r="421" spans="1:9" x14ac:dyDescent="0.2">
      <c r="A421" s="2" t="s">
        <v>525</v>
      </c>
      <c r="B421" s="2" t="s">
        <v>526</v>
      </c>
      <c r="C421" s="18">
        <v>77521.539999999994</v>
      </c>
      <c r="D421" s="4"/>
      <c r="E421" s="18">
        <v>77104.399999999994</v>
      </c>
      <c r="F421" s="18">
        <v>70879.48</v>
      </c>
      <c r="G421" s="22">
        <f t="shared" si="18"/>
        <v>-6224.9199999999983</v>
      </c>
      <c r="H421" s="121">
        <f t="shared" si="19"/>
        <v>-8.0733654629307774E-2</v>
      </c>
      <c r="I421" s="18">
        <v>69180.58</v>
      </c>
    </row>
    <row r="422" spans="1:9" x14ac:dyDescent="0.2">
      <c r="A422" s="2"/>
      <c r="B422" s="2"/>
      <c r="C422" s="29"/>
      <c r="D422" s="4"/>
      <c r="E422" s="29"/>
      <c r="F422" s="29"/>
      <c r="G422" s="8"/>
      <c r="I422" s="29"/>
    </row>
    <row r="423" spans="1:9" x14ac:dyDescent="0.2">
      <c r="A423" s="28" t="s">
        <v>570</v>
      </c>
      <c r="B423" s="2"/>
      <c r="C423" s="29"/>
      <c r="D423" s="4"/>
      <c r="E423" s="29"/>
      <c r="F423" s="29"/>
      <c r="G423" s="5"/>
      <c r="I423" s="29"/>
    </row>
    <row r="424" spans="1:9" x14ac:dyDescent="0.2">
      <c r="A424" s="2" t="s">
        <v>527</v>
      </c>
      <c r="B424" s="2" t="s">
        <v>700</v>
      </c>
      <c r="C424" s="18">
        <v>1583.2</v>
      </c>
      <c r="D424" s="4"/>
      <c r="E424" s="18">
        <v>8000</v>
      </c>
      <c r="F424" s="18">
        <v>8000</v>
      </c>
      <c r="G424" s="22">
        <f t="shared" si="18"/>
        <v>0</v>
      </c>
      <c r="H424" s="121">
        <f t="shared" si="19"/>
        <v>0</v>
      </c>
      <c r="I424" s="18">
        <v>8000</v>
      </c>
    </row>
    <row r="425" spans="1:9" x14ac:dyDescent="0.2">
      <c r="I425" s="5"/>
    </row>
    <row r="426" spans="1:9" ht="16" thickBot="1" x14ac:dyDescent="0.25">
      <c r="A426" s="37" t="s">
        <v>571</v>
      </c>
      <c r="C426" s="36">
        <f>C33+C48+C82+C98+C104+C118+C137+C162+C169+C175+C178+C183+C211+C216+C242+C245+C254+C271+C314+C319+C350+C355+C360+C371+C383+C388+C391+C402+C407+C412+C418+C421+C424</f>
        <v>4325724.4400000004</v>
      </c>
      <c r="E426" s="36">
        <f>E33+E48+E82+E98+E104+E118+E137+E162+E169+E175+E178+E183+E211+E216+E242+E245+E254+E271+E314+E319+E350+E355+E360+E371+E383+E388+E391+E402+E407+E412+E418+E421+E424</f>
        <v>4563086.6500000013</v>
      </c>
      <c r="F426" s="36">
        <f>F33+F48+F82+F98+F104+F118+F137+F162+F169+F175+F178+F183+F211+F216+F242+F245+F254+F271+F314+F319+F350+F355+F360+F371+F383+F388+F391+F402+F407+F412+F418+F421+F424</f>
        <v>4603185.6400000006</v>
      </c>
      <c r="G426" s="36">
        <f>G33+G48+G82+G98+G104+G118+G137+G162+G169+G175+G178+G183+G211+G216+G242+G245+G254+G271+G314+G319+G350+G355+G360+G371+G383+G388+G391+G402+G407+G412+G418+G421+G424</f>
        <v>40098.990000000042</v>
      </c>
      <c r="H426" s="121">
        <f t="shared" si="19"/>
        <v>8.7876897976504626E-3</v>
      </c>
      <c r="I426" s="36">
        <f>I33+I48+I82+I98+I104+I118+I137+I162+I169+I175+I178+I183+I211+I216+I242+I245+I254+I271+I314+I319+I350+I355+I360+I371+I383+I388+I391+I402+I407+I412+I418+I421+I424</f>
        <v>4899716.26</v>
      </c>
    </row>
    <row r="427" spans="1:9" ht="16" thickTop="1" x14ac:dyDescent="0.2"/>
  </sheetData>
  <mergeCells count="5">
    <mergeCell ref="G4:H4"/>
    <mergeCell ref="G5:H5"/>
    <mergeCell ref="A1:J1"/>
    <mergeCell ref="A2:J2"/>
    <mergeCell ref="A3:J3"/>
  </mergeCells>
  <phoneticPr fontId="5" type="noConversion"/>
  <pageMargins left="0.7" right="0.7" top="0.75" bottom="0.75" header="0.3" footer="0.3"/>
  <pageSetup scale="74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6478-50E9-4DB9-B1EF-F8C043FC6D83}">
  <sheetPr>
    <pageSetUpPr fitToPage="1"/>
  </sheetPr>
  <dimension ref="A1:G53"/>
  <sheetViews>
    <sheetView topLeftCell="A9" workbookViewId="0">
      <selection activeCell="E4" sqref="E4"/>
    </sheetView>
  </sheetViews>
  <sheetFormatPr baseColWidth="10" defaultColWidth="10.83203125" defaultRowHeight="15" x14ac:dyDescent="0.2"/>
  <cols>
    <col min="1" max="1" width="4.6640625" customWidth="1"/>
    <col min="2" max="2" width="34.33203125" customWidth="1"/>
    <col min="3" max="3" width="12.5" customWidth="1"/>
    <col min="4" max="4" width="2.33203125" customWidth="1"/>
    <col min="5" max="5" width="13.33203125" customWidth="1"/>
    <col min="6" max="6" width="2.6640625" customWidth="1"/>
    <col min="7" max="7" width="11.83203125" customWidth="1"/>
  </cols>
  <sheetData>
    <row r="1" spans="1:7" ht="16" x14ac:dyDescent="0.2">
      <c r="A1" s="150" t="s">
        <v>572</v>
      </c>
      <c r="B1" s="150"/>
      <c r="C1" s="150"/>
      <c r="D1" s="150"/>
      <c r="E1" s="150"/>
      <c r="F1" s="150"/>
      <c r="G1" s="150"/>
    </row>
    <row r="2" spans="1:7" ht="16" x14ac:dyDescent="0.2">
      <c r="A2" s="150" t="s">
        <v>703</v>
      </c>
      <c r="B2" s="150"/>
      <c r="C2" s="150"/>
      <c r="D2" s="150"/>
      <c r="E2" s="150"/>
      <c r="F2" s="150"/>
      <c r="G2" s="150"/>
    </row>
    <row r="3" spans="1:7" ht="16" x14ac:dyDescent="0.2">
      <c r="A3" s="104"/>
      <c r="B3" s="104"/>
      <c r="C3" s="104"/>
      <c r="D3" s="104"/>
      <c r="E3" s="104"/>
      <c r="F3" s="104"/>
      <c r="G3" s="104"/>
    </row>
    <row r="4" spans="1:7" x14ac:dyDescent="0.2">
      <c r="A4" s="60"/>
      <c r="B4" s="60"/>
      <c r="C4" s="112">
        <v>2024</v>
      </c>
      <c r="D4" s="60"/>
      <c r="E4" s="64">
        <v>2024</v>
      </c>
      <c r="F4" s="60"/>
      <c r="G4" s="62">
        <v>2025</v>
      </c>
    </row>
    <row r="5" spans="1:7" x14ac:dyDescent="0.2">
      <c r="A5" s="63"/>
      <c r="B5" s="60"/>
      <c r="C5" s="62" t="s">
        <v>704</v>
      </c>
      <c r="E5" s="62" t="s">
        <v>782</v>
      </c>
      <c r="G5" s="64" t="s">
        <v>704</v>
      </c>
    </row>
    <row r="6" spans="1:7" x14ac:dyDescent="0.2">
      <c r="A6" s="65"/>
      <c r="B6" s="60"/>
      <c r="C6" s="66" t="s">
        <v>705</v>
      </c>
      <c r="E6" s="67" t="s">
        <v>705</v>
      </c>
      <c r="G6" s="67" t="s">
        <v>705</v>
      </c>
    </row>
    <row r="7" spans="1:7" x14ac:dyDescent="0.2">
      <c r="A7" s="61" t="s">
        <v>706</v>
      </c>
      <c r="B7" s="60"/>
      <c r="C7" s="68"/>
      <c r="E7" s="60"/>
      <c r="G7" s="60"/>
    </row>
    <row r="8" spans="1:7" x14ac:dyDescent="0.2">
      <c r="A8" s="61"/>
      <c r="B8" s="60" t="s">
        <v>707</v>
      </c>
      <c r="C8" s="68">
        <v>0</v>
      </c>
      <c r="E8" s="69">
        <v>10450</v>
      </c>
      <c r="G8" s="68">
        <v>0</v>
      </c>
    </row>
    <row r="9" spans="1:7" x14ac:dyDescent="0.2">
      <c r="A9" s="60"/>
      <c r="B9" s="60" t="s">
        <v>708</v>
      </c>
      <c r="C9" s="113">
        <v>25500</v>
      </c>
      <c r="D9" s="49"/>
      <c r="E9" s="114">
        <v>28678</v>
      </c>
      <c r="F9" s="49"/>
      <c r="G9" s="113">
        <v>23000</v>
      </c>
    </row>
    <row r="10" spans="1:7" x14ac:dyDescent="0.2">
      <c r="A10" s="60"/>
      <c r="B10" s="60" t="s">
        <v>709</v>
      </c>
      <c r="C10" s="113">
        <v>14820</v>
      </c>
      <c r="D10" s="49"/>
      <c r="E10" s="114">
        <v>19223</v>
      </c>
      <c r="F10" s="49"/>
      <c r="G10" s="113">
        <v>19000</v>
      </c>
    </row>
    <row r="11" spans="1:7" x14ac:dyDescent="0.2">
      <c r="A11" s="60"/>
      <c r="B11" s="60" t="s">
        <v>710</v>
      </c>
      <c r="C11" s="113">
        <v>0</v>
      </c>
      <c r="D11" s="49"/>
      <c r="E11" s="114">
        <v>0</v>
      </c>
      <c r="F11" s="49"/>
      <c r="G11" s="113">
        <v>0</v>
      </c>
    </row>
    <row r="12" spans="1:7" x14ac:dyDescent="0.2">
      <c r="A12" s="60"/>
      <c r="B12" s="60" t="s">
        <v>711</v>
      </c>
      <c r="C12" s="113">
        <v>349</v>
      </c>
      <c r="D12" s="49"/>
      <c r="E12" s="114">
        <v>349</v>
      </c>
      <c r="F12" s="49"/>
      <c r="G12" s="113"/>
    </row>
    <row r="13" spans="1:7" x14ac:dyDescent="0.2">
      <c r="A13" s="60"/>
      <c r="B13" s="60" t="s">
        <v>712</v>
      </c>
      <c r="C13" s="113">
        <v>32000</v>
      </c>
      <c r="D13" s="49"/>
      <c r="E13" s="114">
        <v>33167</v>
      </c>
      <c r="F13" s="49"/>
      <c r="G13" s="113">
        <v>32000</v>
      </c>
    </row>
    <row r="14" spans="1:7" x14ac:dyDescent="0.2">
      <c r="A14" s="60"/>
      <c r="B14" s="70" t="s">
        <v>713</v>
      </c>
      <c r="C14" s="71">
        <f>SUM(C8:C13)</f>
        <v>72669</v>
      </c>
      <c r="E14" s="72">
        <f>SUM(E8:E13)</f>
        <v>91867</v>
      </c>
      <c r="G14" s="71">
        <f>SUM(G8:G13)</f>
        <v>74000</v>
      </c>
    </row>
    <row r="15" spans="1:7" x14ac:dyDescent="0.2">
      <c r="A15" s="60"/>
      <c r="B15" s="60"/>
      <c r="C15" s="68"/>
      <c r="E15" s="69"/>
      <c r="G15" s="68"/>
    </row>
    <row r="16" spans="1:7" x14ac:dyDescent="0.2">
      <c r="A16" s="61" t="s">
        <v>714</v>
      </c>
      <c r="B16" s="60"/>
      <c r="C16" s="68"/>
      <c r="E16" s="69"/>
      <c r="G16" s="68"/>
    </row>
    <row r="17" spans="1:7" x14ac:dyDescent="0.2">
      <c r="A17" s="60"/>
      <c r="B17" s="60" t="s">
        <v>715</v>
      </c>
      <c r="C17" s="68">
        <v>0</v>
      </c>
      <c r="E17" s="69">
        <v>0</v>
      </c>
      <c r="G17" s="68">
        <v>0</v>
      </c>
    </row>
    <row r="18" spans="1:7" x14ac:dyDescent="0.2">
      <c r="A18" s="60"/>
      <c r="B18" s="60" t="s">
        <v>716</v>
      </c>
      <c r="C18" s="113">
        <v>629000</v>
      </c>
      <c r="D18" s="49"/>
      <c r="E18" s="114">
        <v>654215</v>
      </c>
      <c r="F18" s="49"/>
      <c r="G18" s="113">
        <v>650000</v>
      </c>
    </row>
    <row r="19" spans="1:7" x14ac:dyDescent="0.2">
      <c r="A19" s="60"/>
      <c r="B19" s="60" t="s">
        <v>717</v>
      </c>
      <c r="C19" s="113">
        <v>11500</v>
      </c>
      <c r="D19" s="49"/>
      <c r="E19" s="114">
        <v>16706</v>
      </c>
      <c r="F19" s="49"/>
      <c r="G19" s="113">
        <v>25000</v>
      </c>
    </row>
    <row r="20" spans="1:7" x14ac:dyDescent="0.2">
      <c r="A20" s="60"/>
      <c r="B20" s="60" t="s">
        <v>718</v>
      </c>
      <c r="C20" s="113">
        <v>14180</v>
      </c>
      <c r="D20" s="49"/>
      <c r="E20" s="114">
        <v>12230</v>
      </c>
      <c r="F20" s="49"/>
      <c r="G20" s="113">
        <v>12000</v>
      </c>
    </row>
    <row r="21" spans="1:7" x14ac:dyDescent="0.2">
      <c r="A21" s="60"/>
      <c r="B21" s="70" t="s">
        <v>719</v>
      </c>
      <c r="C21" s="71">
        <f>SUM(C17:C20)</f>
        <v>654680</v>
      </c>
      <c r="E21" s="72">
        <f>SUM(E17:E20)</f>
        <v>683151</v>
      </c>
      <c r="G21" s="71">
        <f>SUM(G17:G20)</f>
        <v>687000</v>
      </c>
    </row>
    <row r="22" spans="1:7" x14ac:dyDescent="0.2">
      <c r="A22" s="61" t="s">
        <v>720</v>
      </c>
      <c r="B22" s="60"/>
      <c r="C22" s="68"/>
      <c r="E22" s="69"/>
      <c r="G22" s="68"/>
    </row>
    <row r="23" spans="1:7" x14ac:dyDescent="0.2">
      <c r="A23" s="60"/>
      <c r="B23" s="60" t="s">
        <v>721</v>
      </c>
      <c r="C23" s="68">
        <v>287738</v>
      </c>
      <c r="E23" s="69">
        <v>288848</v>
      </c>
      <c r="G23" s="68">
        <v>185000</v>
      </c>
    </row>
    <row r="24" spans="1:7" x14ac:dyDescent="0.2">
      <c r="A24" s="60"/>
      <c r="B24" s="60" t="s">
        <v>722</v>
      </c>
      <c r="C24" s="113">
        <v>0</v>
      </c>
      <c r="D24" s="49"/>
      <c r="E24" s="114">
        <v>0</v>
      </c>
      <c r="F24" s="49"/>
      <c r="G24" s="113">
        <v>0</v>
      </c>
    </row>
    <row r="25" spans="1:7" x14ac:dyDescent="0.2">
      <c r="A25" s="60"/>
      <c r="B25" s="60" t="s">
        <v>723</v>
      </c>
      <c r="C25" s="113">
        <v>131940</v>
      </c>
      <c r="D25" s="49"/>
      <c r="E25" s="114">
        <v>131940</v>
      </c>
      <c r="F25" s="49"/>
      <c r="G25" s="113">
        <v>148000</v>
      </c>
    </row>
    <row r="26" spans="1:7" x14ac:dyDescent="0.2">
      <c r="A26" s="60"/>
      <c r="B26" s="60" t="s">
        <v>724</v>
      </c>
      <c r="C26" s="113">
        <v>2313</v>
      </c>
      <c r="D26" s="49"/>
      <c r="E26" s="114">
        <v>2313</v>
      </c>
      <c r="F26" s="49"/>
      <c r="G26" s="113">
        <v>2400</v>
      </c>
    </row>
    <row r="27" spans="1:7" x14ac:dyDescent="0.2">
      <c r="A27" s="60"/>
      <c r="B27" s="60" t="s">
        <v>725</v>
      </c>
      <c r="C27" s="113">
        <v>26600</v>
      </c>
      <c r="D27" s="49"/>
      <c r="E27" s="114">
        <v>33894</v>
      </c>
      <c r="F27" s="49"/>
      <c r="G27" s="113">
        <v>10000</v>
      </c>
    </row>
    <row r="28" spans="1:7" x14ac:dyDescent="0.2">
      <c r="A28" s="60"/>
      <c r="B28" s="70" t="s">
        <v>726</v>
      </c>
      <c r="C28" s="71">
        <f>SUM(C23:C27)</f>
        <v>448591</v>
      </c>
      <c r="E28" s="72">
        <f>SUM(E23:E27)</f>
        <v>456995</v>
      </c>
      <c r="G28" s="71">
        <f>SUM(G23:G27)</f>
        <v>345400</v>
      </c>
    </row>
    <row r="29" spans="1:7" x14ac:dyDescent="0.2">
      <c r="A29" s="60"/>
      <c r="B29" s="60"/>
      <c r="C29" s="60"/>
      <c r="E29" s="60"/>
      <c r="G29" s="60"/>
    </row>
    <row r="30" spans="1:7" x14ac:dyDescent="0.2">
      <c r="A30" s="61" t="s">
        <v>727</v>
      </c>
      <c r="B30" s="60"/>
      <c r="C30" s="68"/>
      <c r="E30" s="69"/>
      <c r="G30" s="68"/>
    </row>
    <row r="31" spans="1:7" x14ac:dyDescent="0.2">
      <c r="A31" s="60"/>
      <c r="B31" s="60" t="s">
        <v>728</v>
      </c>
      <c r="C31" s="68">
        <v>51000</v>
      </c>
      <c r="E31" s="69">
        <v>64746</v>
      </c>
      <c r="G31" s="68">
        <v>58000</v>
      </c>
    </row>
    <row r="32" spans="1:7" x14ac:dyDescent="0.2">
      <c r="A32" s="60"/>
      <c r="B32" s="70" t="s">
        <v>729</v>
      </c>
      <c r="C32" s="71">
        <f>SUM(C31)</f>
        <v>51000</v>
      </c>
      <c r="E32" s="72">
        <f>SUM(E31)</f>
        <v>64746</v>
      </c>
      <c r="G32" s="71">
        <f>SUM(G31)</f>
        <v>58000</v>
      </c>
    </row>
    <row r="33" spans="1:7" x14ac:dyDescent="0.2">
      <c r="A33" s="61" t="s">
        <v>730</v>
      </c>
      <c r="B33" s="60"/>
      <c r="C33" s="68"/>
      <c r="E33" s="69"/>
      <c r="G33" s="68"/>
    </row>
    <row r="34" spans="1:7" x14ac:dyDescent="0.2">
      <c r="A34" s="60"/>
      <c r="B34" s="60" t="s">
        <v>731</v>
      </c>
      <c r="C34" s="68">
        <v>602631</v>
      </c>
      <c r="E34" s="69">
        <v>605632</v>
      </c>
      <c r="G34" s="68">
        <v>10000</v>
      </c>
    </row>
    <row r="35" spans="1:7" x14ac:dyDescent="0.2">
      <c r="A35" s="60"/>
      <c r="B35" s="60" t="s">
        <v>732</v>
      </c>
      <c r="C35" s="113">
        <v>100000</v>
      </c>
      <c r="D35" s="49"/>
      <c r="E35" s="114">
        <v>121244</v>
      </c>
      <c r="F35" s="49"/>
      <c r="G35" s="113">
        <v>100000</v>
      </c>
    </row>
    <row r="36" spans="1:7" x14ac:dyDescent="0.2">
      <c r="A36" s="60"/>
      <c r="B36" s="60" t="s">
        <v>733</v>
      </c>
      <c r="C36" s="113">
        <v>28000</v>
      </c>
      <c r="D36" s="49"/>
      <c r="E36" s="114">
        <v>30011</v>
      </c>
      <c r="F36" s="49"/>
      <c r="G36" s="113">
        <v>21900</v>
      </c>
    </row>
    <row r="37" spans="1:7" x14ac:dyDescent="0.2">
      <c r="A37" s="60"/>
      <c r="B37" s="60" t="s">
        <v>734</v>
      </c>
      <c r="C37" s="113">
        <v>1442</v>
      </c>
      <c r="D37" s="49"/>
      <c r="E37" s="114">
        <v>1443</v>
      </c>
      <c r="F37" s="49"/>
      <c r="G37" s="113">
        <v>0</v>
      </c>
    </row>
    <row r="38" spans="1:7" x14ac:dyDescent="0.2">
      <c r="A38" s="60"/>
      <c r="B38" s="60" t="s">
        <v>735</v>
      </c>
      <c r="C38" s="113">
        <v>0</v>
      </c>
      <c r="D38" s="49"/>
      <c r="E38" s="114">
        <v>300</v>
      </c>
      <c r="F38" s="49"/>
      <c r="G38" s="113"/>
    </row>
    <row r="39" spans="1:7" x14ac:dyDescent="0.2">
      <c r="A39" s="60"/>
      <c r="B39" s="60" t="s">
        <v>736</v>
      </c>
      <c r="C39" s="113">
        <v>41000</v>
      </c>
      <c r="D39" s="49"/>
      <c r="E39" s="114">
        <v>50826</v>
      </c>
      <c r="F39" s="49"/>
      <c r="G39" s="113">
        <v>50000</v>
      </c>
    </row>
    <row r="40" spans="1:7" x14ac:dyDescent="0.2">
      <c r="A40" s="60"/>
      <c r="B40" s="61" t="s">
        <v>737</v>
      </c>
      <c r="C40" s="71">
        <f>SUM(C34:C39)</f>
        <v>773073</v>
      </c>
      <c r="E40" s="72">
        <f>SUM(E34:E39)</f>
        <v>809456</v>
      </c>
      <c r="G40" s="71">
        <f>SUM(G34:G39)</f>
        <v>181900</v>
      </c>
    </row>
    <row r="41" spans="1:7" x14ac:dyDescent="0.2">
      <c r="A41" s="60"/>
      <c r="B41" s="61"/>
      <c r="C41" s="73"/>
      <c r="E41" s="74"/>
      <c r="G41" s="73"/>
    </row>
    <row r="42" spans="1:7" x14ac:dyDescent="0.2">
      <c r="A42" s="61" t="s">
        <v>738</v>
      </c>
      <c r="B42" s="60"/>
      <c r="C42" s="68"/>
      <c r="E42" s="69"/>
      <c r="G42" s="68"/>
    </row>
    <row r="43" spans="1:7" x14ac:dyDescent="0.2">
      <c r="A43" s="60"/>
      <c r="B43" s="60" t="s">
        <v>739</v>
      </c>
      <c r="C43" s="68">
        <v>0</v>
      </c>
      <c r="E43" s="69">
        <v>163</v>
      </c>
      <c r="G43" s="68">
        <v>0</v>
      </c>
    </row>
    <row r="44" spans="1:7" x14ac:dyDescent="0.2">
      <c r="A44" s="60"/>
      <c r="B44" s="70" t="s">
        <v>740</v>
      </c>
      <c r="C44" s="71">
        <f>SUM(C43)</f>
        <v>0</v>
      </c>
      <c r="E44" s="72">
        <f>SUM(E43)</f>
        <v>163</v>
      </c>
      <c r="G44" s="71">
        <f>SUM(G43)</f>
        <v>0</v>
      </c>
    </row>
    <row r="45" spans="1:7" x14ac:dyDescent="0.2">
      <c r="A45" s="60"/>
      <c r="B45" s="70"/>
      <c r="C45" s="73"/>
      <c r="E45" s="74"/>
      <c r="G45" s="73"/>
    </row>
    <row r="46" spans="1:7" x14ac:dyDescent="0.2">
      <c r="A46" s="61" t="s">
        <v>741</v>
      </c>
      <c r="B46" s="60"/>
      <c r="C46" s="68"/>
      <c r="E46" s="69"/>
      <c r="G46" s="68"/>
    </row>
    <row r="47" spans="1:7" x14ac:dyDescent="0.2">
      <c r="A47" s="60"/>
      <c r="B47" s="60" t="s">
        <v>742</v>
      </c>
      <c r="C47" s="68">
        <v>0</v>
      </c>
      <c r="E47" s="69">
        <v>0</v>
      </c>
      <c r="G47" s="68">
        <v>0</v>
      </c>
    </row>
    <row r="48" spans="1:7" x14ac:dyDescent="0.2">
      <c r="A48" s="60"/>
      <c r="B48" s="70" t="s">
        <v>743</v>
      </c>
      <c r="C48" s="71">
        <f>SUM(C47)</f>
        <v>0</v>
      </c>
      <c r="E48" s="72">
        <f>SUM(E47)</f>
        <v>0</v>
      </c>
      <c r="G48" s="71">
        <f>SUM(G47)</f>
        <v>0</v>
      </c>
    </row>
    <row r="49" spans="1:7" x14ac:dyDescent="0.2">
      <c r="A49" s="60"/>
      <c r="B49" s="70"/>
      <c r="C49" s="75"/>
      <c r="E49" s="76"/>
      <c r="G49" s="75"/>
    </row>
    <row r="50" spans="1:7" ht="16" thickBot="1" x14ac:dyDescent="0.25">
      <c r="A50" s="60"/>
      <c r="B50" s="70" t="s">
        <v>744</v>
      </c>
      <c r="C50" s="77">
        <f>SUM(C48+C44+C40+C32+C28+C21+C14)</f>
        <v>2000013</v>
      </c>
      <c r="E50" s="77">
        <f>SUM(E48+E44+E40+E32+E28+E21+E14)</f>
        <v>2106378</v>
      </c>
      <c r="G50" s="77">
        <f>SUM(G48+G44+G40+G32+G28+G21+G14)</f>
        <v>1346300</v>
      </c>
    </row>
    <row r="51" spans="1:7" ht="16" thickTop="1" x14ac:dyDescent="0.2">
      <c r="A51" s="60"/>
      <c r="B51" s="60"/>
      <c r="C51" s="68"/>
      <c r="E51" s="69"/>
      <c r="G51" s="68"/>
    </row>
    <row r="52" spans="1:7" x14ac:dyDescent="0.2">
      <c r="A52" s="78" t="s">
        <v>745</v>
      </c>
      <c r="B52" s="151" t="s">
        <v>746</v>
      </c>
      <c r="C52" s="151"/>
      <c r="D52" s="79"/>
      <c r="E52" s="79"/>
      <c r="F52" s="79"/>
    </row>
    <row r="53" spans="1:7" x14ac:dyDescent="0.2">
      <c r="B53" s="151" t="s">
        <v>747</v>
      </c>
      <c r="C53" s="151"/>
      <c r="D53" s="79"/>
      <c r="E53" s="79"/>
      <c r="F53" s="79"/>
    </row>
  </sheetData>
  <mergeCells count="4">
    <mergeCell ref="A1:G1"/>
    <mergeCell ref="A2:G2"/>
    <mergeCell ref="B52:C52"/>
    <mergeCell ref="B53:C53"/>
  </mergeCell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6051-7E53-4D64-8EDC-6F5044D9CCD2}">
  <sheetPr>
    <pageSetUpPr fitToPage="1"/>
  </sheetPr>
  <dimension ref="A1:H25"/>
  <sheetViews>
    <sheetView workbookViewId="0">
      <selection activeCell="F23" sqref="F23"/>
    </sheetView>
  </sheetViews>
  <sheetFormatPr baseColWidth="10" defaultColWidth="10.83203125" defaultRowHeight="15" x14ac:dyDescent="0.2"/>
  <cols>
    <col min="1" max="1" width="29.6640625" bestFit="1" customWidth="1"/>
    <col min="2" max="5" width="14.1640625" bestFit="1" customWidth="1"/>
    <col min="6" max="6" width="13.83203125" customWidth="1"/>
    <col min="7" max="7" width="2.33203125" customWidth="1"/>
    <col min="8" max="8" width="19.83203125" bestFit="1" customWidth="1"/>
  </cols>
  <sheetData>
    <row r="1" spans="1:8" ht="24" x14ac:dyDescent="0.3">
      <c r="A1" s="152" t="s">
        <v>572</v>
      </c>
      <c r="B1" s="152"/>
      <c r="C1" s="152"/>
      <c r="D1" s="152"/>
      <c r="E1" s="152"/>
      <c r="F1" s="152"/>
    </row>
    <row r="2" spans="1:8" ht="16" x14ac:dyDescent="0.2">
      <c r="A2" s="153" t="s">
        <v>802</v>
      </c>
      <c r="B2" s="153"/>
      <c r="C2" s="153"/>
      <c r="D2" s="153"/>
      <c r="E2" s="153"/>
      <c r="F2" s="153"/>
      <c r="G2" s="102"/>
    </row>
    <row r="3" spans="1:8" ht="16" x14ac:dyDescent="0.2">
      <c r="A3" s="105"/>
      <c r="B3" s="105"/>
      <c r="C3" s="105"/>
      <c r="D3" s="105"/>
      <c r="E3" s="105"/>
      <c r="F3" s="105"/>
      <c r="G3" s="102"/>
    </row>
    <row r="4" spans="1:8" ht="16" x14ac:dyDescent="0.2">
      <c r="A4" s="105"/>
      <c r="B4" s="106"/>
      <c r="C4" s="106"/>
      <c r="D4" s="106"/>
      <c r="E4" s="106"/>
      <c r="F4" s="105" t="s">
        <v>828</v>
      </c>
      <c r="G4" s="102"/>
    </row>
    <row r="5" spans="1:8" ht="16" x14ac:dyDescent="0.2">
      <c r="A5" s="107" t="s">
        <v>803</v>
      </c>
      <c r="B5" s="107">
        <v>2022</v>
      </c>
      <c r="C5" s="107">
        <v>2023</v>
      </c>
      <c r="D5" s="107">
        <v>2024</v>
      </c>
      <c r="E5" s="107" t="s">
        <v>804</v>
      </c>
      <c r="F5" s="107">
        <v>2025</v>
      </c>
      <c r="G5" s="102"/>
    </row>
    <row r="6" spans="1:8" ht="16" x14ac:dyDescent="0.2">
      <c r="A6" s="106" t="s">
        <v>805</v>
      </c>
      <c r="B6" s="108">
        <v>15000</v>
      </c>
      <c r="C6" s="108">
        <v>20000</v>
      </c>
      <c r="D6" s="108">
        <v>20000</v>
      </c>
      <c r="E6" s="108">
        <v>20000</v>
      </c>
      <c r="F6" s="108">
        <v>10000</v>
      </c>
      <c r="G6" s="102"/>
    </row>
    <row r="7" spans="1:8" ht="16" x14ac:dyDescent="0.2">
      <c r="A7" s="106" t="s">
        <v>806</v>
      </c>
      <c r="B7" s="109">
        <v>15000</v>
      </c>
      <c r="C7" s="109">
        <v>15000</v>
      </c>
      <c r="D7" s="109">
        <v>25000</v>
      </c>
      <c r="E7" s="109">
        <v>35000</v>
      </c>
      <c r="F7" s="109">
        <v>20000</v>
      </c>
      <c r="G7" s="102"/>
    </row>
    <row r="8" spans="1:8" ht="16" x14ac:dyDescent="0.2">
      <c r="A8" s="106" t="s">
        <v>807</v>
      </c>
      <c r="B8" s="109">
        <v>125000</v>
      </c>
      <c r="C8" s="109">
        <v>125000</v>
      </c>
      <c r="D8" s="109">
        <v>47070</v>
      </c>
      <c r="E8" s="109">
        <v>125000</v>
      </c>
      <c r="F8" s="109">
        <v>50000</v>
      </c>
      <c r="G8" s="102"/>
    </row>
    <row r="9" spans="1:8" ht="16" x14ac:dyDescent="0.2">
      <c r="A9" s="106" t="s">
        <v>808</v>
      </c>
      <c r="B9" s="109">
        <v>165000</v>
      </c>
      <c r="C9" s="109">
        <v>50000</v>
      </c>
      <c r="D9" s="109">
        <v>136659</v>
      </c>
      <c r="E9" s="109">
        <v>200000</v>
      </c>
      <c r="F9" s="109">
        <v>265000</v>
      </c>
      <c r="G9" s="102"/>
    </row>
    <row r="10" spans="1:8" ht="16" x14ac:dyDescent="0.2">
      <c r="A10" s="106" t="s">
        <v>809</v>
      </c>
      <c r="B10" s="109">
        <v>80000</v>
      </c>
      <c r="C10" s="109">
        <v>50000</v>
      </c>
      <c r="D10" s="109">
        <v>50000</v>
      </c>
      <c r="E10" s="109">
        <v>75000</v>
      </c>
      <c r="F10" s="110">
        <v>25000</v>
      </c>
      <c r="G10" s="102"/>
    </row>
    <row r="11" spans="1:8" ht="16" x14ac:dyDescent="0.2">
      <c r="A11" s="106" t="s">
        <v>810</v>
      </c>
      <c r="B11" s="109">
        <v>0</v>
      </c>
      <c r="C11" s="109">
        <v>25000</v>
      </c>
      <c r="D11" s="109"/>
      <c r="E11" s="109">
        <v>35000</v>
      </c>
      <c r="F11" s="109">
        <v>25000</v>
      </c>
      <c r="G11" s="102"/>
    </row>
    <row r="12" spans="1:8" ht="16" x14ac:dyDescent="0.2">
      <c r="A12" s="106" t="s">
        <v>811</v>
      </c>
      <c r="B12" s="109">
        <v>20800</v>
      </c>
      <c r="C12" s="109">
        <v>36800</v>
      </c>
      <c r="D12" s="109">
        <v>37000</v>
      </c>
      <c r="E12" s="109">
        <v>49500</v>
      </c>
      <c r="F12" s="109">
        <v>35000</v>
      </c>
      <c r="G12" s="102"/>
    </row>
    <row r="13" spans="1:8" ht="16" x14ac:dyDescent="0.2">
      <c r="A13" s="106" t="s">
        <v>812</v>
      </c>
      <c r="B13" s="109">
        <v>96678</v>
      </c>
      <c r="C13" s="109">
        <v>130000</v>
      </c>
      <c r="D13" s="109">
        <v>125000</v>
      </c>
      <c r="E13" s="109">
        <v>175000</v>
      </c>
      <c r="F13" s="109">
        <v>100000</v>
      </c>
      <c r="G13" s="102"/>
    </row>
    <row r="14" spans="1:8" ht="16" x14ac:dyDescent="0.2">
      <c r="A14" s="106" t="s">
        <v>813</v>
      </c>
      <c r="B14" s="109">
        <v>21400</v>
      </c>
      <c r="C14" s="109">
        <v>32287</v>
      </c>
      <c r="D14" s="109">
        <v>115000</v>
      </c>
      <c r="E14" s="109">
        <v>35000</v>
      </c>
      <c r="F14" s="109">
        <v>40000</v>
      </c>
      <c r="G14" s="102"/>
    </row>
    <row r="15" spans="1:8" ht="16" x14ac:dyDescent="0.2">
      <c r="A15" s="106" t="s">
        <v>814</v>
      </c>
      <c r="B15" s="109">
        <v>0</v>
      </c>
      <c r="C15" s="109">
        <v>30000</v>
      </c>
      <c r="D15" s="109">
        <v>0</v>
      </c>
      <c r="E15" s="109">
        <v>30000</v>
      </c>
      <c r="F15" s="109">
        <v>0</v>
      </c>
      <c r="G15" s="102"/>
    </row>
    <row r="16" spans="1:8" ht="16" x14ac:dyDescent="0.2">
      <c r="A16" s="106" t="s">
        <v>834</v>
      </c>
      <c r="B16" s="109">
        <v>10000</v>
      </c>
      <c r="C16" s="109">
        <v>10000</v>
      </c>
      <c r="D16" s="109">
        <v>10000</v>
      </c>
      <c r="E16" s="109">
        <v>0</v>
      </c>
      <c r="F16" s="109">
        <v>20000</v>
      </c>
      <c r="G16" s="102"/>
      <c r="H16" t="s">
        <v>829</v>
      </c>
    </row>
    <row r="17" spans="1:8" ht="16" x14ac:dyDescent="0.2">
      <c r="A17" s="106" t="s">
        <v>815</v>
      </c>
      <c r="B17" s="109">
        <v>15000</v>
      </c>
      <c r="C17" s="109">
        <v>23000</v>
      </c>
      <c r="D17" s="109">
        <v>0</v>
      </c>
      <c r="E17" s="109">
        <v>0</v>
      </c>
      <c r="F17" s="109">
        <v>40000</v>
      </c>
      <c r="G17" s="102"/>
      <c r="H17" t="s">
        <v>829</v>
      </c>
    </row>
    <row r="18" spans="1:8" ht="16" x14ac:dyDescent="0.2">
      <c r="A18" s="106" t="s">
        <v>816</v>
      </c>
      <c r="B18" s="109"/>
      <c r="C18" s="109"/>
      <c r="D18" s="109"/>
      <c r="E18" s="109"/>
      <c r="F18" s="109">
        <v>20000</v>
      </c>
      <c r="G18" s="102"/>
      <c r="H18" t="s">
        <v>829</v>
      </c>
    </row>
    <row r="19" spans="1:8" ht="16" x14ac:dyDescent="0.2">
      <c r="A19" s="106" t="s">
        <v>817</v>
      </c>
      <c r="B19" s="109">
        <v>93000</v>
      </c>
      <c r="C19" s="109">
        <v>0</v>
      </c>
      <c r="D19" s="109">
        <v>0</v>
      </c>
      <c r="E19" s="109">
        <v>0</v>
      </c>
      <c r="F19" s="109">
        <v>0</v>
      </c>
      <c r="G19" s="102"/>
    </row>
    <row r="20" spans="1:8" ht="16" x14ac:dyDescent="0.2">
      <c r="A20" s="106" t="s">
        <v>770</v>
      </c>
      <c r="B20" s="109">
        <v>108445</v>
      </c>
      <c r="C20" s="109">
        <v>0</v>
      </c>
      <c r="D20" s="109">
        <v>0</v>
      </c>
      <c r="E20" s="109">
        <v>0</v>
      </c>
      <c r="F20" s="109">
        <v>0</v>
      </c>
      <c r="G20" s="102"/>
    </row>
    <row r="21" spans="1:8" ht="17" thickBot="1" x14ac:dyDescent="0.25">
      <c r="A21" s="106" t="s">
        <v>818</v>
      </c>
      <c r="B21" s="111">
        <v>765323</v>
      </c>
      <c r="C21" s="111">
        <v>547087</v>
      </c>
      <c r="D21" s="111">
        <v>565729</v>
      </c>
      <c r="E21" s="111">
        <v>779500</v>
      </c>
      <c r="F21" s="111">
        <f>SUM(F6:F20)</f>
        <v>650000</v>
      </c>
      <c r="G21" s="102"/>
    </row>
    <row r="22" spans="1:8" ht="20" thickTop="1" x14ac:dyDescent="0.25">
      <c r="A22" s="102"/>
      <c r="B22" s="102"/>
      <c r="C22" s="102"/>
      <c r="D22" s="102"/>
      <c r="E22" s="102"/>
      <c r="F22" s="141">
        <f>SUM(F21-D21)</f>
        <v>84271</v>
      </c>
      <c r="G22" s="102"/>
    </row>
    <row r="23" spans="1:8" x14ac:dyDescent="0.2">
      <c r="A23" s="102"/>
      <c r="B23" s="102"/>
      <c r="C23" s="102"/>
      <c r="D23" s="102"/>
      <c r="E23" s="102"/>
      <c r="F23" s="142">
        <f>SUM(F22/D21)</f>
        <v>0.14896001442386725</v>
      </c>
      <c r="G23" s="102"/>
    </row>
    <row r="24" spans="1:8" ht="21" x14ac:dyDescent="0.25">
      <c r="A24" s="102"/>
      <c r="B24" s="102"/>
      <c r="C24" s="102"/>
      <c r="D24" s="102"/>
      <c r="E24" s="102"/>
      <c r="F24" s="103"/>
      <c r="G24" s="102"/>
    </row>
    <row r="25" spans="1:8" ht="21" x14ac:dyDescent="0.25">
      <c r="A25" s="102"/>
      <c r="B25" s="102"/>
      <c r="C25" s="102"/>
      <c r="D25" s="102"/>
      <c r="E25" s="102"/>
      <c r="F25" s="103"/>
      <c r="G25" s="102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45AE-1F1E-4EE9-8DA8-4AB295021730}">
  <sheetPr>
    <pageSetUpPr fitToPage="1"/>
  </sheetPr>
  <dimension ref="A1:I30"/>
  <sheetViews>
    <sheetView workbookViewId="0">
      <selection activeCell="J5" sqref="J5"/>
    </sheetView>
  </sheetViews>
  <sheetFormatPr baseColWidth="10" defaultColWidth="8.83203125" defaultRowHeight="15" x14ac:dyDescent="0.2"/>
  <cols>
    <col min="1" max="1" width="16.6640625" bestFit="1" customWidth="1"/>
    <col min="2" max="2" width="30.83203125" customWidth="1"/>
    <col min="3" max="3" width="17" customWidth="1"/>
    <col min="4" max="4" width="12.1640625" bestFit="1" customWidth="1"/>
    <col min="5" max="5" width="12.5" customWidth="1"/>
    <col min="6" max="6" width="12.1640625" bestFit="1" customWidth="1"/>
    <col min="7" max="7" width="16.83203125" bestFit="1" customWidth="1"/>
    <col min="8" max="8" width="12.1640625" bestFit="1" customWidth="1"/>
    <col min="9" max="9" width="13.6640625" bestFit="1" customWidth="1"/>
  </cols>
  <sheetData>
    <row r="1" spans="1:9" ht="19" x14ac:dyDescent="0.25">
      <c r="A1" s="148" t="s">
        <v>748</v>
      </c>
      <c r="B1" s="148"/>
      <c r="C1" s="148"/>
      <c r="D1" s="148"/>
      <c r="E1" s="148"/>
      <c r="F1" s="148"/>
      <c r="G1" s="148"/>
      <c r="H1" s="148"/>
      <c r="I1" s="148"/>
    </row>
    <row r="2" spans="1:9" ht="19" x14ac:dyDescent="0.25">
      <c r="A2" s="148" t="s">
        <v>749</v>
      </c>
      <c r="B2" s="148"/>
      <c r="C2" s="148"/>
      <c r="D2" s="148"/>
      <c r="E2" s="148"/>
      <c r="F2" s="148"/>
      <c r="G2" s="148"/>
      <c r="H2" s="148"/>
      <c r="I2" s="148"/>
    </row>
    <row r="3" spans="1:9" x14ac:dyDescent="0.2">
      <c r="A3" s="149" t="s">
        <v>819</v>
      </c>
      <c r="B3" s="149"/>
      <c r="C3" s="149"/>
      <c r="D3" s="149"/>
      <c r="E3" s="149"/>
      <c r="F3" s="149"/>
      <c r="G3" s="149"/>
      <c r="H3" s="149"/>
      <c r="I3" s="149"/>
    </row>
    <row r="4" spans="1:9" x14ac:dyDescent="0.2">
      <c r="A4" s="56"/>
      <c r="B4" s="56"/>
      <c r="C4" s="56"/>
      <c r="D4" s="56"/>
      <c r="E4" s="56"/>
      <c r="F4" s="56"/>
      <c r="G4" s="56"/>
    </row>
    <row r="5" spans="1:9" x14ac:dyDescent="0.2">
      <c r="A5" s="56"/>
      <c r="H5" s="56" t="s">
        <v>820</v>
      </c>
      <c r="I5" s="56" t="s">
        <v>821</v>
      </c>
    </row>
    <row r="6" spans="1:9" x14ac:dyDescent="0.2">
      <c r="A6" s="80" t="s">
        <v>750</v>
      </c>
      <c r="B6" s="80" t="s">
        <v>751</v>
      </c>
      <c r="C6" s="81">
        <v>45292</v>
      </c>
      <c r="D6" s="80" t="s">
        <v>752</v>
      </c>
      <c r="E6" s="80" t="s">
        <v>753</v>
      </c>
      <c r="F6" s="80" t="s">
        <v>754</v>
      </c>
      <c r="G6" s="81">
        <v>45657</v>
      </c>
      <c r="H6" s="80" t="s">
        <v>755</v>
      </c>
      <c r="I6" s="81" t="s">
        <v>822</v>
      </c>
    </row>
    <row r="7" spans="1:9" x14ac:dyDescent="0.2">
      <c r="A7" s="82">
        <v>39630</v>
      </c>
      <c r="B7" t="s">
        <v>756</v>
      </c>
      <c r="C7" s="83">
        <v>336973.23999999993</v>
      </c>
      <c r="D7" s="83">
        <v>47070</v>
      </c>
      <c r="E7" s="83">
        <v>19248.64</v>
      </c>
      <c r="F7" s="83">
        <v>18786.689999999999</v>
      </c>
      <c r="G7" s="83">
        <f>C7+D7+E7-F7</f>
        <v>384505.18999999994</v>
      </c>
      <c r="H7" s="5">
        <f>7500+218717.91+17869.88+650</f>
        <v>244737.79</v>
      </c>
      <c r="I7" s="89">
        <f>G7-H7</f>
        <v>139767.39999999994</v>
      </c>
    </row>
    <row r="8" spans="1:9" x14ac:dyDescent="0.2">
      <c r="A8" s="82">
        <v>37328</v>
      </c>
      <c r="B8" t="s">
        <v>757</v>
      </c>
      <c r="C8" s="5">
        <v>6225.64</v>
      </c>
      <c r="D8" s="5">
        <v>0</v>
      </c>
      <c r="E8" s="5">
        <v>28.15</v>
      </c>
      <c r="F8" s="5">
        <v>0</v>
      </c>
      <c r="G8" s="5">
        <f t="shared" ref="G8:G28" si="0">C8+D8+E8-F8</f>
        <v>6253.79</v>
      </c>
      <c r="H8" s="5"/>
      <c r="I8" s="5">
        <f t="shared" ref="I8:I28" si="1">G8-H8</f>
        <v>6253.79</v>
      </c>
    </row>
    <row r="9" spans="1:9" x14ac:dyDescent="0.2">
      <c r="A9" s="82">
        <v>42064</v>
      </c>
      <c r="B9" t="s">
        <v>758</v>
      </c>
      <c r="C9" s="41">
        <v>198016.76</v>
      </c>
      <c r="D9" s="41">
        <v>0</v>
      </c>
      <c r="E9" s="41">
        <v>10181.1</v>
      </c>
      <c r="F9" s="5">
        <v>0</v>
      </c>
      <c r="G9" s="5">
        <f t="shared" si="0"/>
        <v>208197.86000000002</v>
      </c>
      <c r="H9" s="5"/>
      <c r="I9" s="5">
        <f t="shared" si="1"/>
        <v>208197.86000000002</v>
      </c>
    </row>
    <row r="10" spans="1:9" x14ac:dyDescent="0.2">
      <c r="A10" s="82">
        <v>40371</v>
      </c>
      <c r="B10" t="s">
        <v>759</v>
      </c>
      <c r="C10" s="5">
        <v>17790.93</v>
      </c>
      <c r="D10" s="5">
        <v>0</v>
      </c>
      <c r="E10" s="5">
        <v>822.68</v>
      </c>
      <c r="F10" s="5">
        <v>0</v>
      </c>
      <c r="G10" s="5">
        <f t="shared" si="0"/>
        <v>18613.61</v>
      </c>
      <c r="H10" s="5"/>
      <c r="I10" s="5">
        <f t="shared" si="1"/>
        <v>18613.61</v>
      </c>
    </row>
    <row r="11" spans="1:9" x14ac:dyDescent="0.2">
      <c r="A11" s="82">
        <v>41346</v>
      </c>
      <c r="B11" t="s">
        <v>760</v>
      </c>
      <c r="C11" s="5">
        <v>24042.440000000002</v>
      </c>
      <c r="D11" s="5">
        <v>0</v>
      </c>
      <c r="E11" s="5">
        <v>59.75</v>
      </c>
      <c r="F11" s="5">
        <v>15847.05</v>
      </c>
      <c r="G11" s="5">
        <f t="shared" si="0"/>
        <v>8255.1400000000031</v>
      </c>
      <c r="H11" s="5"/>
      <c r="I11" s="5">
        <f t="shared" si="1"/>
        <v>8255.1400000000031</v>
      </c>
    </row>
    <row r="12" spans="1:9" x14ac:dyDescent="0.2">
      <c r="A12" s="82">
        <v>36831</v>
      </c>
      <c r="B12" t="s">
        <v>761</v>
      </c>
      <c r="C12" s="41">
        <v>431048.89999999997</v>
      </c>
      <c r="D12" s="5">
        <v>125000</v>
      </c>
      <c r="E12" s="41">
        <f>11452.57+0.35</f>
        <v>11452.92</v>
      </c>
      <c r="F12" s="5">
        <f>269534.78+0.35</f>
        <v>269535.13</v>
      </c>
      <c r="G12" s="5">
        <f t="shared" si="0"/>
        <v>297966.68999999994</v>
      </c>
      <c r="H12" s="5"/>
      <c r="I12" s="5">
        <f t="shared" si="1"/>
        <v>297966.68999999994</v>
      </c>
    </row>
    <row r="13" spans="1:9" x14ac:dyDescent="0.2">
      <c r="A13" s="82">
        <v>40544</v>
      </c>
      <c r="B13" t="s">
        <v>762</v>
      </c>
      <c r="C13" s="5">
        <v>54237.979999999996</v>
      </c>
      <c r="D13" s="5">
        <v>37000</v>
      </c>
      <c r="E13" s="5">
        <v>2752.38</v>
      </c>
      <c r="F13" s="5">
        <v>0</v>
      </c>
      <c r="G13" s="5">
        <f t="shared" si="0"/>
        <v>93990.36</v>
      </c>
      <c r="H13" s="5"/>
      <c r="I13" s="5">
        <f t="shared" si="1"/>
        <v>93990.36</v>
      </c>
    </row>
    <row r="14" spans="1:9" x14ac:dyDescent="0.2">
      <c r="A14" s="82">
        <v>36593</v>
      </c>
      <c r="B14" t="s">
        <v>763</v>
      </c>
      <c r="C14" s="5">
        <v>48496.090000000004</v>
      </c>
      <c r="D14" s="5">
        <v>0</v>
      </c>
      <c r="E14" s="5">
        <v>2445.9499999999998</v>
      </c>
      <c r="F14" s="5">
        <v>0</v>
      </c>
      <c r="G14" s="5">
        <f t="shared" si="0"/>
        <v>50942.04</v>
      </c>
      <c r="H14" s="5"/>
      <c r="I14" s="5">
        <f t="shared" si="1"/>
        <v>50942.04</v>
      </c>
    </row>
    <row r="15" spans="1:9" x14ac:dyDescent="0.2">
      <c r="A15" s="82">
        <v>34669</v>
      </c>
      <c r="B15" t="s">
        <v>764</v>
      </c>
      <c r="C15" s="41">
        <v>153428.03999999998</v>
      </c>
      <c r="D15" s="41">
        <v>136659</v>
      </c>
      <c r="E15" s="41">
        <v>8215.91</v>
      </c>
      <c r="F15" s="5">
        <v>19897.439999999999</v>
      </c>
      <c r="G15" s="5">
        <f t="shared" si="0"/>
        <v>278405.50999999995</v>
      </c>
      <c r="H15" s="5"/>
      <c r="I15" s="5">
        <f t="shared" si="1"/>
        <v>278405.50999999995</v>
      </c>
    </row>
    <row r="16" spans="1:9" x14ac:dyDescent="0.2">
      <c r="A16" s="82">
        <v>39052</v>
      </c>
      <c r="B16" t="s">
        <v>765</v>
      </c>
      <c r="C16" s="41">
        <v>357714.58</v>
      </c>
      <c r="D16" s="41">
        <v>0</v>
      </c>
      <c r="E16" s="41">
        <v>18675.96</v>
      </c>
      <c r="F16" s="5">
        <v>0</v>
      </c>
      <c r="G16" s="5">
        <f t="shared" si="0"/>
        <v>376390.54000000004</v>
      </c>
      <c r="H16" s="5"/>
      <c r="I16" s="5">
        <f t="shared" si="1"/>
        <v>376390.54000000004</v>
      </c>
    </row>
    <row r="17" spans="1:9" x14ac:dyDescent="0.2">
      <c r="A17" s="82">
        <v>42795</v>
      </c>
      <c r="B17" t="s">
        <v>766</v>
      </c>
      <c r="C17" s="5">
        <v>5105.79</v>
      </c>
      <c r="D17" s="5">
        <v>0</v>
      </c>
      <c r="E17" s="5">
        <v>23.09</v>
      </c>
      <c r="F17" s="5">
        <v>0</v>
      </c>
      <c r="G17" s="5">
        <f t="shared" si="0"/>
        <v>5128.88</v>
      </c>
      <c r="H17" s="5"/>
      <c r="I17" s="5">
        <f t="shared" si="1"/>
        <v>5128.88</v>
      </c>
    </row>
    <row r="18" spans="1:9" x14ac:dyDescent="0.2">
      <c r="A18" s="82">
        <v>44174</v>
      </c>
      <c r="B18" t="s">
        <v>767</v>
      </c>
      <c r="C18" s="5">
        <v>12089.74</v>
      </c>
      <c r="D18" s="5">
        <v>0</v>
      </c>
      <c r="E18" s="5">
        <v>54.66</v>
      </c>
      <c r="F18" s="5">
        <v>0</v>
      </c>
      <c r="G18" s="5">
        <f t="shared" si="0"/>
        <v>12144.4</v>
      </c>
      <c r="H18" s="5"/>
      <c r="I18" s="5">
        <f t="shared" si="1"/>
        <v>12144.4</v>
      </c>
    </row>
    <row r="19" spans="1:9" x14ac:dyDescent="0.2">
      <c r="A19" s="82">
        <v>42064</v>
      </c>
      <c r="B19" t="s">
        <v>768</v>
      </c>
      <c r="C19" s="5">
        <v>69842.540000000008</v>
      </c>
      <c r="D19" s="5">
        <v>0</v>
      </c>
      <c r="E19" s="5">
        <v>3574.51</v>
      </c>
      <c r="F19" s="5">
        <v>900</v>
      </c>
      <c r="G19" s="5">
        <f t="shared" si="0"/>
        <v>72517.05</v>
      </c>
      <c r="H19" s="5"/>
      <c r="I19" s="5">
        <f t="shared" si="1"/>
        <v>72517.05</v>
      </c>
    </row>
    <row r="20" spans="1:9" x14ac:dyDescent="0.2">
      <c r="A20" s="82">
        <v>26634</v>
      </c>
      <c r="B20" t="s">
        <v>769</v>
      </c>
      <c r="C20" s="5">
        <v>11805.24</v>
      </c>
      <c r="D20" s="5">
        <v>0</v>
      </c>
      <c r="E20" s="5">
        <v>53.38</v>
      </c>
      <c r="F20" s="5">
        <v>0</v>
      </c>
      <c r="G20" s="5">
        <f t="shared" si="0"/>
        <v>11858.619999999999</v>
      </c>
      <c r="H20" s="5"/>
      <c r="I20" s="5">
        <f t="shared" si="1"/>
        <v>11858.619999999999</v>
      </c>
    </row>
    <row r="21" spans="1:9" x14ac:dyDescent="0.2">
      <c r="A21" s="82">
        <v>44174</v>
      </c>
      <c r="B21" t="s">
        <v>770</v>
      </c>
      <c r="C21" s="5">
        <v>4657.0299999999979</v>
      </c>
      <c r="D21" s="5">
        <v>0</v>
      </c>
      <c r="E21" s="5">
        <v>21.06</v>
      </c>
      <c r="F21" s="41">
        <v>0</v>
      </c>
      <c r="G21" s="5">
        <f t="shared" si="0"/>
        <v>4678.0899999999983</v>
      </c>
      <c r="H21" s="5"/>
      <c r="I21" s="5">
        <f t="shared" si="1"/>
        <v>4678.0899999999983</v>
      </c>
    </row>
    <row r="22" spans="1:9" x14ac:dyDescent="0.2">
      <c r="A22" s="82">
        <v>40001</v>
      </c>
      <c r="B22" t="s">
        <v>771</v>
      </c>
      <c r="C22" s="5">
        <v>70475.77</v>
      </c>
      <c r="D22" s="5">
        <v>25000</v>
      </c>
      <c r="E22" s="5">
        <v>2126.4699999999998</v>
      </c>
      <c r="F22" s="5">
        <v>55704</v>
      </c>
      <c r="G22" s="5">
        <f t="shared" si="0"/>
        <v>41898.240000000005</v>
      </c>
      <c r="H22" s="5"/>
      <c r="I22" s="5">
        <f t="shared" si="1"/>
        <v>41898.240000000005</v>
      </c>
    </row>
    <row r="23" spans="1:9" x14ac:dyDescent="0.2">
      <c r="A23" s="82">
        <v>37226</v>
      </c>
      <c r="B23" t="s">
        <v>772</v>
      </c>
      <c r="C23" s="5">
        <v>93485.60000000002</v>
      </c>
      <c r="D23" s="5">
        <v>115000</v>
      </c>
      <c r="E23" s="5">
        <v>8954.7999999999993</v>
      </c>
      <c r="F23" s="5">
        <v>0</v>
      </c>
      <c r="G23" s="5">
        <f t="shared" si="0"/>
        <v>217440.40000000002</v>
      </c>
      <c r="H23" s="5"/>
      <c r="I23" s="5">
        <f t="shared" si="1"/>
        <v>217440.40000000002</v>
      </c>
    </row>
    <row r="24" spans="1:9" x14ac:dyDescent="0.2">
      <c r="A24" s="82">
        <v>42430</v>
      </c>
      <c r="B24" t="s">
        <v>773</v>
      </c>
      <c r="C24" s="5">
        <v>24912.660000000003</v>
      </c>
      <c r="D24" s="5">
        <v>20000</v>
      </c>
      <c r="E24" s="5">
        <v>90.22</v>
      </c>
      <c r="F24" s="5">
        <v>15971.15</v>
      </c>
      <c r="G24" s="5">
        <f t="shared" si="0"/>
        <v>29031.730000000003</v>
      </c>
      <c r="H24" s="5">
        <v>7086.25</v>
      </c>
      <c r="I24" s="5">
        <f t="shared" si="1"/>
        <v>21945.480000000003</v>
      </c>
    </row>
    <row r="25" spans="1:9" x14ac:dyDescent="0.2">
      <c r="A25" s="82">
        <v>39630</v>
      </c>
      <c r="B25" t="s">
        <v>774</v>
      </c>
      <c r="C25" s="5">
        <v>51054.460000000006</v>
      </c>
      <c r="D25" s="5">
        <v>0</v>
      </c>
      <c r="E25" s="5">
        <v>1024.9000000000001</v>
      </c>
      <c r="F25" s="5">
        <v>0</v>
      </c>
      <c r="G25" s="5">
        <f t="shared" si="0"/>
        <v>52079.360000000008</v>
      </c>
      <c r="H25" s="5"/>
      <c r="I25" s="5">
        <f t="shared" si="1"/>
        <v>52079.360000000008</v>
      </c>
    </row>
    <row r="26" spans="1:9" x14ac:dyDescent="0.2">
      <c r="A26" s="82">
        <v>40735</v>
      </c>
      <c r="B26" t="s">
        <v>775</v>
      </c>
      <c r="C26" s="5">
        <v>3688.4399999999878</v>
      </c>
      <c r="D26" s="5">
        <v>0</v>
      </c>
      <c r="E26" s="5">
        <v>135.96</v>
      </c>
      <c r="F26" s="5">
        <v>0</v>
      </c>
      <c r="G26" s="5">
        <f t="shared" si="0"/>
        <v>3824.3999999999878</v>
      </c>
      <c r="H26" s="5"/>
      <c r="I26" s="5">
        <f t="shared" si="1"/>
        <v>3824.3999999999878</v>
      </c>
    </row>
    <row r="27" spans="1:9" x14ac:dyDescent="0.2">
      <c r="A27" s="82">
        <v>44545</v>
      </c>
      <c r="B27" t="s">
        <v>776</v>
      </c>
      <c r="C27" s="5">
        <v>152355.5</v>
      </c>
      <c r="D27" s="5">
        <v>50000</v>
      </c>
      <c r="E27" s="5">
        <v>7969.13</v>
      </c>
      <c r="F27" s="5">
        <v>8871</v>
      </c>
      <c r="G27" s="5">
        <f t="shared" si="0"/>
        <v>201453.63</v>
      </c>
      <c r="H27" s="5"/>
      <c r="I27" s="5">
        <f t="shared" si="1"/>
        <v>201453.63</v>
      </c>
    </row>
    <row r="28" spans="1:9" x14ac:dyDescent="0.2">
      <c r="A28" s="82">
        <v>44174</v>
      </c>
      <c r="B28" t="s">
        <v>777</v>
      </c>
      <c r="C28" s="5">
        <v>20152.740000000002</v>
      </c>
      <c r="D28" s="5">
        <v>0</v>
      </c>
      <c r="E28" s="5">
        <v>91.13</v>
      </c>
      <c r="F28" s="5">
        <v>0</v>
      </c>
      <c r="G28" s="5">
        <f t="shared" si="0"/>
        <v>20243.870000000003</v>
      </c>
      <c r="H28" s="8"/>
      <c r="I28" s="5">
        <f t="shared" si="1"/>
        <v>20243.870000000003</v>
      </c>
    </row>
    <row r="29" spans="1:9" ht="16" thickBot="1" x14ac:dyDescent="0.25">
      <c r="A29" s="82"/>
      <c r="B29" s="84" t="s">
        <v>778</v>
      </c>
      <c r="C29" s="85">
        <f t="shared" ref="C29:I29" si="2">SUM(C7:C28)</f>
        <v>2147600.1100000003</v>
      </c>
      <c r="D29" s="85">
        <f t="shared" si="2"/>
        <v>555729</v>
      </c>
      <c r="E29" s="85">
        <f t="shared" si="2"/>
        <v>98002.750000000015</v>
      </c>
      <c r="F29" s="85">
        <f t="shared" si="2"/>
        <v>405512.46</v>
      </c>
      <c r="G29" s="85">
        <f t="shared" si="2"/>
        <v>2395819.4</v>
      </c>
      <c r="H29" s="86">
        <f t="shared" si="2"/>
        <v>251824.04</v>
      </c>
      <c r="I29" s="86">
        <f t="shared" si="2"/>
        <v>2143995.3600000003</v>
      </c>
    </row>
    <row r="30" spans="1:9" ht="16" thickTop="1" x14ac:dyDescent="0.2"/>
  </sheetData>
  <mergeCells count="3">
    <mergeCell ref="A1:I1"/>
    <mergeCell ref="A2:I2"/>
    <mergeCell ref="A3:I3"/>
  </mergeCells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893B-18BA-4E1A-B66B-37FD5BFF1F6E}">
  <sheetPr>
    <pageSetUpPr fitToPage="1"/>
  </sheetPr>
  <dimension ref="A1:F25"/>
  <sheetViews>
    <sheetView zoomScale="110" zoomScaleNormal="110" workbookViewId="0">
      <selection activeCell="H1" sqref="H1"/>
    </sheetView>
  </sheetViews>
  <sheetFormatPr baseColWidth="10" defaultColWidth="8.83203125" defaultRowHeight="15" x14ac:dyDescent="0.2"/>
  <cols>
    <col min="1" max="1" width="34.83203125" customWidth="1"/>
    <col min="2" max="2" width="12" bestFit="1" customWidth="1"/>
    <col min="3" max="3" width="12" style="49" bestFit="1" customWidth="1"/>
    <col min="4" max="4" width="10" bestFit="1" customWidth="1"/>
    <col min="6" max="6" width="11.1640625" customWidth="1"/>
  </cols>
  <sheetData>
    <row r="1" spans="1:6" ht="19" x14ac:dyDescent="0.25">
      <c r="A1" s="148" t="s">
        <v>572</v>
      </c>
      <c r="B1" s="148"/>
      <c r="C1" s="148"/>
      <c r="D1" s="148"/>
      <c r="E1" s="148"/>
      <c r="F1" s="148"/>
    </row>
    <row r="2" spans="1:6" ht="19" x14ac:dyDescent="0.25">
      <c r="A2" s="148" t="s">
        <v>780</v>
      </c>
      <c r="B2" s="148"/>
      <c r="C2" s="148"/>
      <c r="D2" s="148"/>
      <c r="E2" s="148"/>
      <c r="F2" s="148"/>
    </row>
    <row r="4" spans="1:6" x14ac:dyDescent="0.2">
      <c r="B4" s="126" t="s">
        <v>781</v>
      </c>
      <c r="C4" s="131" t="s">
        <v>782</v>
      </c>
      <c r="D4" s="136"/>
      <c r="E4" s="136"/>
      <c r="F4" s="131" t="s">
        <v>783</v>
      </c>
    </row>
    <row r="5" spans="1:6" x14ac:dyDescent="0.2">
      <c r="A5" s="84"/>
      <c r="B5" s="127">
        <v>2025</v>
      </c>
      <c r="C5" s="132">
        <v>2024</v>
      </c>
      <c r="D5" s="132" t="s">
        <v>682</v>
      </c>
      <c r="E5" s="132" t="s">
        <v>784</v>
      </c>
      <c r="F5" s="132" t="s">
        <v>785</v>
      </c>
    </row>
    <row r="6" spans="1:6" x14ac:dyDescent="0.2">
      <c r="A6" s="84" t="s">
        <v>681</v>
      </c>
      <c r="B6" s="128">
        <v>4603185.6399999997</v>
      </c>
      <c r="C6" s="133">
        <v>4563086.6500000004</v>
      </c>
      <c r="D6" s="137">
        <f t="shared" ref="D6:D18" si="0">B6-C6</f>
        <v>40098.989999999292</v>
      </c>
      <c r="E6" s="138">
        <f t="shared" ref="E6:E18" si="1">D6/C6</f>
        <v>8.7876897976503013E-3</v>
      </c>
      <c r="F6" s="135">
        <f>D6/(C$17/1000)</f>
        <v>0.11944646304618445</v>
      </c>
    </row>
    <row r="7" spans="1:6" x14ac:dyDescent="0.2">
      <c r="A7" t="s">
        <v>786</v>
      </c>
      <c r="B7" s="129">
        <v>630000</v>
      </c>
      <c r="C7" s="134">
        <v>555729</v>
      </c>
      <c r="D7" s="134">
        <f t="shared" si="0"/>
        <v>74271</v>
      </c>
      <c r="E7" s="138">
        <f t="shared" si="1"/>
        <v>0.13364607569516798</v>
      </c>
      <c r="F7" s="135">
        <f>D7/(C$17/1000)</f>
        <v>0.22123769842839736</v>
      </c>
    </row>
    <row r="8" spans="1:6" x14ac:dyDescent="0.2">
      <c r="A8" t="s">
        <v>787</v>
      </c>
      <c r="B8" s="129">
        <v>20000</v>
      </c>
      <c r="C8" s="134">
        <v>10000</v>
      </c>
      <c r="D8" s="134">
        <f t="shared" si="0"/>
        <v>10000</v>
      </c>
      <c r="E8" s="138">
        <f t="shared" si="1"/>
        <v>1</v>
      </c>
      <c r="F8" s="135">
        <f>D8/(C$17/1000)</f>
        <v>2.9787898160573759E-2</v>
      </c>
    </row>
    <row r="9" spans="1:6" x14ac:dyDescent="0.2">
      <c r="A9" t="s">
        <v>788</v>
      </c>
      <c r="B9" s="129">
        <f>SUM(B6:B8)</f>
        <v>5253185.6399999997</v>
      </c>
      <c r="C9" s="134">
        <f>SUM(C6:C8)</f>
        <v>5128815.6500000004</v>
      </c>
      <c r="D9" s="134">
        <f>SUM(D6:D8)</f>
        <v>124369.98999999929</v>
      </c>
      <c r="E9" s="138">
        <f t="shared" si="1"/>
        <v>2.4249261133025765E-2</v>
      </c>
      <c r="F9" s="135">
        <f>SUM(F6:F7)</f>
        <v>0.3406841614745818</v>
      </c>
    </row>
    <row r="10" spans="1:6" x14ac:dyDescent="0.2">
      <c r="A10" t="s">
        <v>789</v>
      </c>
      <c r="B10" s="129">
        <v>0</v>
      </c>
      <c r="C10" s="134">
        <v>0</v>
      </c>
      <c r="D10" s="134">
        <f t="shared" si="0"/>
        <v>0</v>
      </c>
      <c r="E10" s="138" t="e">
        <f t="shared" si="1"/>
        <v>#DIV/0!</v>
      </c>
      <c r="F10" s="135">
        <f t="shared" ref="F10:F16" si="2">D10/(C$17/1000)</f>
        <v>0</v>
      </c>
    </row>
    <row r="11" spans="1:6" x14ac:dyDescent="0.2">
      <c r="A11" t="s">
        <v>790</v>
      </c>
      <c r="B11" s="129">
        <f>87600*1.5</f>
        <v>131400</v>
      </c>
      <c r="C11" s="134">
        <v>80300</v>
      </c>
      <c r="D11" s="134">
        <f t="shared" si="0"/>
        <v>51100</v>
      </c>
      <c r="E11" s="138">
        <f t="shared" si="1"/>
        <v>0.63636363636363635</v>
      </c>
      <c r="F11" s="135">
        <f t="shared" si="2"/>
        <v>0.15221615960053189</v>
      </c>
    </row>
    <row r="12" spans="1:6" x14ac:dyDescent="0.2">
      <c r="A12" t="s">
        <v>791</v>
      </c>
      <c r="B12" s="129">
        <v>-80000</v>
      </c>
      <c r="C12" s="134">
        <v>-208729</v>
      </c>
      <c r="D12" s="134">
        <f t="shared" si="0"/>
        <v>128729</v>
      </c>
      <c r="E12" s="138">
        <f t="shared" si="1"/>
        <v>-0.61672791035265828</v>
      </c>
      <c r="F12" s="135">
        <f t="shared" si="2"/>
        <v>0.38345663423124993</v>
      </c>
    </row>
    <row r="13" spans="1:6" x14ac:dyDescent="0.2">
      <c r="A13" t="s">
        <v>792</v>
      </c>
      <c r="B13" s="129">
        <v>0</v>
      </c>
      <c r="C13" s="134">
        <v>71287</v>
      </c>
      <c r="D13" s="134">
        <f t="shared" si="0"/>
        <v>-71287</v>
      </c>
      <c r="E13" s="138">
        <f t="shared" si="1"/>
        <v>-1</v>
      </c>
      <c r="F13" s="135">
        <f t="shared" si="2"/>
        <v>-0.21234898961728216</v>
      </c>
    </row>
    <row r="14" spans="1:6" x14ac:dyDescent="0.2">
      <c r="A14" t="s">
        <v>793</v>
      </c>
      <c r="B14" s="129">
        <v>-1346300</v>
      </c>
      <c r="C14" s="134">
        <v>-2000013</v>
      </c>
      <c r="D14" s="134">
        <f t="shared" si="0"/>
        <v>653713</v>
      </c>
      <c r="E14" s="138">
        <f t="shared" si="1"/>
        <v>-0.3268543754465596</v>
      </c>
      <c r="F14" s="135">
        <f t="shared" si="2"/>
        <v>1.9472736270243154</v>
      </c>
    </row>
    <row r="15" spans="1:6" x14ac:dyDescent="0.2">
      <c r="A15" t="s">
        <v>794</v>
      </c>
      <c r="B15" s="129">
        <v>0</v>
      </c>
      <c r="C15" s="134">
        <v>0</v>
      </c>
      <c r="D15" s="134">
        <f t="shared" si="0"/>
        <v>0</v>
      </c>
      <c r="E15" s="138">
        <v>0</v>
      </c>
      <c r="F15" s="135">
        <f t="shared" si="2"/>
        <v>0</v>
      </c>
    </row>
    <row r="16" spans="1:6" x14ac:dyDescent="0.2">
      <c r="A16" t="s">
        <v>795</v>
      </c>
      <c r="B16" s="129">
        <f>SUM(B9:B15)</f>
        <v>3958285.6399999997</v>
      </c>
      <c r="C16" s="134">
        <f>SUM(C9:C15)</f>
        <v>3071660.6500000004</v>
      </c>
      <c r="D16" s="134">
        <f t="shared" ref="D16" si="3">SUM(D9:D15)</f>
        <v>886624.98999999929</v>
      </c>
      <c r="E16" s="138">
        <f t="shared" si="1"/>
        <v>0.28864679110955799</v>
      </c>
      <c r="F16" s="139">
        <f t="shared" si="2"/>
        <v>2.6410694908739707</v>
      </c>
    </row>
    <row r="17" spans="1:6" x14ac:dyDescent="0.2">
      <c r="A17" s="84" t="s">
        <v>796</v>
      </c>
      <c r="B17" s="129">
        <v>335706801</v>
      </c>
      <c r="C17" s="134">
        <v>335706801</v>
      </c>
      <c r="D17" s="134">
        <f t="shared" si="0"/>
        <v>0</v>
      </c>
      <c r="E17" s="138">
        <f t="shared" si="1"/>
        <v>0</v>
      </c>
      <c r="F17" s="136"/>
    </row>
    <row r="18" spans="1:6" x14ac:dyDescent="0.2">
      <c r="A18" t="s">
        <v>797</v>
      </c>
      <c r="B18" s="130">
        <f>B16/(B17/1000)</f>
        <v>11.79090095347815</v>
      </c>
      <c r="C18" s="135">
        <f>C16/(C17/1000)</f>
        <v>9.1498314626041797</v>
      </c>
      <c r="D18" s="140">
        <f t="shared" si="0"/>
        <v>2.6410694908739707</v>
      </c>
      <c r="E18" s="138">
        <f t="shared" si="1"/>
        <v>0.28864679110955804</v>
      </c>
      <c r="F18" s="136"/>
    </row>
    <row r="19" spans="1:6" x14ac:dyDescent="0.2">
      <c r="B19" s="91"/>
      <c r="C19" s="91"/>
      <c r="D19" s="15"/>
      <c r="E19" s="20"/>
    </row>
    <row r="20" spans="1:6" x14ac:dyDescent="0.2">
      <c r="A20" s="87" t="s">
        <v>779</v>
      </c>
    </row>
    <row r="21" spans="1:6" x14ac:dyDescent="0.2">
      <c r="A21" s="98" t="s">
        <v>831</v>
      </c>
    </row>
    <row r="22" spans="1:6" x14ac:dyDescent="0.2">
      <c r="A22" s="98" t="s">
        <v>835</v>
      </c>
    </row>
    <row r="23" spans="1:6" x14ac:dyDescent="0.2">
      <c r="A23" s="98" t="s">
        <v>832</v>
      </c>
    </row>
    <row r="24" spans="1:6" x14ac:dyDescent="0.2">
      <c r="A24" s="99" t="s">
        <v>833</v>
      </c>
    </row>
    <row r="25" spans="1:6" x14ac:dyDescent="0.2">
      <c r="C25" s="49" t="s">
        <v>799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760D-824D-4E67-A62A-926F01AB23D2}">
  <sheetPr>
    <pageSetUpPr fitToPage="1"/>
  </sheetPr>
  <dimension ref="A1:F21"/>
  <sheetViews>
    <sheetView zoomScale="110" zoomScaleNormal="110" workbookViewId="0">
      <selection activeCell="H7" sqref="H7"/>
    </sheetView>
  </sheetViews>
  <sheetFormatPr baseColWidth="10" defaultColWidth="8.83203125" defaultRowHeight="15" x14ac:dyDescent="0.2"/>
  <cols>
    <col min="1" max="1" width="29.83203125" customWidth="1"/>
    <col min="2" max="2" width="12" bestFit="1" customWidth="1"/>
    <col min="3" max="3" width="12" style="49" bestFit="1" customWidth="1"/>
    <col min="4" max="4" width="10" bestFit="1" customWidth="1"/>
    <col min="6" max="6" width="11.1640625" customWidth="1"/>
  </cols>
  <sheetData>
    <row r="1" spans="1:6" ht="19" x14ac:dyDescent="0.25">
      <c r="A1" s="148" t="s">
        <v>572</v>
      </c>
      <c r="B1" s="148"/>
      <c r="C1" s="148"/>
      <c r="D1" s="148"/>
      <c r="E1" s="148"/>
      <c r="F1" s="148"/>
    </row>
    <row r="2" spans="1:6" ht="19" x14ac:dyDescent="0.25">
      <c r="A2" s="148" t="s">
        <v>780</v>
      </c>
      <c r="B2" s="148"/>
      <c r="C2" s="148"/>
      <c r="D2" s="148"/>
      <c r="E2" s="148"/>
      <c r="F2" s="148"/>
    </row>
    <row r="4" spans="1:6" x14ac:dyDescent="0.2">
      <c r="B4" s="56" t="s">
        <v>782</v>
      </c>
      <c r="C4" s="56" t="s">
        <v>781</v>
      </c>
      <c r="F4" s="56" t="s">
        <v>783</v>
      </c>
    </row>
    <row r="5" spans="1:6" x14ac:dyDescent="0.2">
      <c r="A5" s="84"/>
      <c r="B5" s="80">
        <v>2024</v>
      </c>
      <c r="C5" s="80">
        <v>2024</v>
      </c>
      <c r="D5" s="80" t="s">
        <v>682</v>
      </c>
      <c r="E5" s="80" t="s">
        <v>784</v>
      </c>
      <c r="F5" s="80" t="s">
        <v>785</v>
      </c>
    </row>
    <row r="6" spans="1:6" x14ac:dyDescent="0.2">
      <c r="A6" s="84" t="s">
        <v>681</v>
      </c>
      <c r="B6" s="48">
        <v>4563086.6500000004</v>
      </c>
      <c r="C6" s="48">
        <v>4563086.6500000004</v>
      </c>
      <c r="D6" s="88">
        <f t="shared" ref="D6:D18" si="0">B6-C6</f>
        <v>0</v>
      </c>
      <c r="E6" s="16">
        <f t="shared" ref="E6:E18" si="1">D6/C6</f>
        <v>0</v>
      </c>
      <c r="F6" s="89">
        <f>D6/(C$17/1000)</f>
        <v>0</v>
      </c>
    </row>
    <row r="7" spans="1:6" x14ac:dyDescent="0.2">
      <c r="A7" t="s">
        <v>786</v>
      </c>
      <c r="B7" s="90">
        <v>555729</v>
      </c>
      <c r="C7" s="90">
        <v>555729</v>
      </c>
      <c r="D7" s="90">
        <f t="shared" si="0"/>
        <v>0</v>
      </c>
      <c r="E7" s="20">
        <f t="shared" si="1"/>
        <v>0</v>
      </c>
      <c r="F7" s="91">
        <f>D7/(C$17/1000)</f>
        <v>0</v>
      </c>
    </row>
    <row r="8" spans="1:6" x14ac:dyDescent="0.2">
      <c r="A8" t="s">
        <v>787</v>
      </c>
      <c r="B8" s="92">
        <v>10000</v>
      </c>
      <c r="C8" s="92">
        <v>10000</v>
      </c>
      <c r="D8" s="92">
        <f t="shared" si="0"/>
        <v>0</v>
      </c>
      <c r="E8" s="20">
        <f t="shared" si="1"/>
        <v>0</v>
      </c>
      <c r="F8" s="93">
        <f>D8/(C$17/1000)</f>
        <v>0</v>
      </c>
    </row>
    <row r="9" spans="1:6" x14ac:dyDescent="0.2">
      <c r="A9" t="s">
        <v>788</v>
      </c>
      <c r="B9" s="49">
        <f>SUM(B6:B8)</f>
        <v>5128815.6500000004</v>
      </c>
      <c r="C9" s="49">
        <f>SUM(C6:C8)</f>
        <v>5128815.6500000004</v>
      </c>
      <c r="D9" s="49">
        <f>SUM(D6:D8)</f>
        <v>0</v>
      </c>
      <c r="E9" s="16">
        <f t="shared" si="1"/>
        <v>0</v>
      </c>
      <c r="F9" s="89">
        <f>SUM(F6:F7)</f>
        <v>0</v>
      </c>
    </row>
    <row r="10" spans="1:6" x14ac:dyDescent="0.2">
      <c r="A10" t="s">
        <v>789</v>
      </c>
      <c r="B10" s="49">
        <v>0</v>
      </c>
      <c r="C10" s="49">
        <v>0</v>
      </c>
      <c r="D10" s="49">
        <f t="shared" si="0"/>
        <v>0</v>
      </c>
      <c r="E10" s="16" t="e">
        <f t="shared" si="1"/>
        <v>#DIV/0!</v>
      </c>
      <c r="F10" s="89">
        <f t="shared" ref="F10:F16" si="2">D10/(C$17/1000)</f>
        <v>0</v>
      </c>
    </row>
    <row r="11" spans="1:6" x14ac:dyDescent="0.2">
      <c r="A11" t="s">
        <v>790</v>
      </c>
      <c r="B11" s="49">
        <v>80300</v>
      </c>
      <c r="C11" s="49">
        <v>0</v>
      </c>
      <c r="D11" s="49">
        <f t="shared" si="0"/>
        <v>80300</v>
      </c>
      <c r="E11" s="16" t="e">
        <f t="shared" si="1"/>
        <v>#DIV/0!</v>
      </c>
      <c r="F11" s="89">
        <f t="shared" si="2"/>
        <v>0.24516078410539896</v>
      </c>
    </row>
    <row r="12" spans="1:6" x14ac:dyDescent="0.2">
      <c r="A12" t="s">
        <v>791</v>
      </c>
      <c r="B12" s="49">
        <v>-208729</v>
      </c>
      <c r="C12" s="49">
        <v>-208729</v>
      </c>
      <c r="D12" s="49">
        <f t="shared" si="0"/>
        <v>0</v>
      </c>
      <c r="E12" s="16">
        <f t="shared" si="1"/>
        <v>0</v>
      </c>
      <c r="F12" s="89">
        <f t="shared" si="2"/>
        <v>0</v>
      </c>
    </row>
    <row r="13" spans="1:6" x14ac:dyDescent="0.2">
      <c r="A13" t="s">
        <v>792</v>
      </c>
      <c r="B13" s="49">
        <v>71287</v>
      </c>
      <c r="C13" s="49">
        <v>0</v>
      </c>
      <c r="D13" s="49">
        <f t="shared" si="0"/>
        <v>71287</v>
      </c>
      <c r="E13" s="16" t="e">
        <f t="shared" si="1"/>
        <v>#DIV/0!</v>
      </c>
      <c r="F13" s="89">
        <f t="shared" si="2"/>
        <v>0.21764354690562362</v>
      </c>
    </row>
    <row r="14" spans="1:6" x14ac:dyDescent="0.2">
      <c r="A14" t="s">
        <v>793</v>
      </c>
      <c r="B14" s="90">
        <v>-2000013</v>
      </c>
      <c r="C14" s="90">
        <v>-1280250</v>
      </c>
      <c r="D14" s="90">
        <f t="shared" si="0"/>
        <v>-719763</v>
      </c>
      <c r="E14" s="20">
        <f t="shared" si="1"/>
        <v>0.56220503807850031</v>
      </c>
      <c r="F14" s="89">
        <f t="shared" si="2"/>
        <v>-2.1974802173107633</v>
      </c>
    </row>
    <row r="15" spans="1:6" x14ac:dyDescent="0.2">
      <c r="A15" t="s">
        <v>794</v>
      </c>
      <c r="B15" s="92">
        <v>0</v>
      </c>
      <c r="C15" s="92">
        <v>-15267</v>
      </c>
      <c r="D15" s="92">
        <f t="shared" si="0"/>
        <v>15267</v>
      </c>
      <c r="E15" s="20">
        <v>0</v>
      </c>
      <c r="F15" s="89">
        <f t="shared" si="2"/>
        <v>4.6611079588258109E-2</v>
      </c>
    </row>
    <row r="16" spans="1:6" x14ac:dyDescent="0.2">
      <c r="A16" t="s">
        <v>795</v>
      </c>
      <c r="B16" s="49">
        <f>SUM(B9:B15)</f>
        <v>3071660.6500000004</v>
      </c>
      <c r="C16" s="49">
        <f>SUM(C9:C15)</f>
        <v>3624569.6500000004</v>
      </c>
      <c r="D16" s="49">
        <f t="shared" ref="D16" si="3">SUM(D9:D15)</f>
        <v>-552909</v>
      </c>
      <c r="E16" s="16">
        <f t="shared" si="1"/>
        <v>-0.15254473037923272</v>
      </c>
      <c r="F16" s="94">
        <f t="shared" si="2"/>
        <v>-1.6880648067114825</v>
      </c>
    </row>
    <row r="17" spans="1:5" x14ac:dyDescent="0.2">
      <c r="A17" s="84" t="s">
        <v>796</v>
      </c>
      <c r="B17" s="92">
        <v>335706801</v>
      </c>
      <c r="C17" s="92">
        <v>327540150</v>
      </c>
      <c r="D17" s="92">
        <f t="shared" si="0"/>
        <v>8166651</v>
      </c>
      <c r="E17" s="95">
        <f t="shared" si="1"/>
        <v>2.4933282225095152E-2</v>
      </c>
    </row>
    <row r="18" spans="1:5" ht="16" thickBot="1" x14ac:dyDescent="0.25">
      <c r="A18" t="s">
        <v>797</v>
      </c>
      <c r="B18" s="86">
        <f>B16/(B17/1000)</f>
        <v>9.1498314626041797</v>
      </c>
      <c r="C18" s="86">
        <f>C16/(C17/1000)</f>
        <v>11.066031599484827</v>
      </c>
      <c r="D18" s="96">
        <f t="shared" si="0"/>
        <v>-1.9162001368806472</v>
      </c>
      <c r="E18" s="97">
        <f t="shared" si="1"/>
        <v>-0.17316055169857411</v>
      </c>
    </row>
    <row r="19" spans="1:5" ht="16" thickTop="1" x14ac:dyDescent="0.2"/>
    <row r="20" spans="1:5" x14ac:dyDescent="0.2">
      <c r="A20" s="99" t="s">
        <v>800</v>
      </c>
    </row>
    <row r="21" spans="1:5" x14ac:dyDescent="0.2">
      <c r="C21" s="49" t="s">
        <v>799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8427-B328-4B56-B9F6-DEDF8051BDE6}">
  <sheetPr>
    <pageSetUpPr fitToPage="1"/>
  </sheetPr>
  <dimension ref="A1:F21"/>
  <sheetViews>
    <sheetView zoomScale="110" zoomScaleNormal="110" workbookViewId="0">
      <selection activeCell="A20" sqref="A20"/>
    </sheetView>
  </sheetViews>
  <sheetFormatPr baseColWidth="10" defaultColWidth="8.83203125" defaultRowHeight="15" x14ac:dyDescent="0.2"/>
  <cols>
    <col min="1" max="1" width="29.83203125" customWidth="1"/>
    <col min="2" max="2" width="12" bestFit="1" customWidth="1"/>
    <col min="3" max="3" width="12" style="49" bestFit="1" customWidth="1"/>
    <col min="4" max="4" width="9.5" bestFit="1" customWidth="1"/>
    <col min="6" max="6" width="11.1640625" customWidth="1"/>
  </cols>
  <sheetData>
    <row r="1" spans="1:6" ht="19" x14ac:dyDescent="0.25">
      <c r="A1" s="148" t="s">
        <v>572</v>
      </c>
      <c r="B1" s="148"/>
      <c r="C1" s="148"/>
      <c r="D1" s="148"/>
      <c r="E1" s="148"/>
      <c r="F1" s="148"/>
    </row>
    <row r="2" spans="1:6" ht="19" x14ac:dyDescent="0.25">
      <c r="A2" s="148" t="s">
        <v>780</v>
      </c>
      <c r="B2" s="148"/>
      <c r="C2" s="148"/>
      <c r="D2" s="148"/>
      <c r="E2" s="148"/>
      <c r="F2" s="148"/>
    </row>
    <row r="4" spans="1:6" x14ac:dyDescent="0.2">
      <c r="B4" s="56" t="s">
        <v>781</v>
      </c>
      <c r="C4" s="100" t="s">
        <v>782</v>
      </c>
      <c r="F4" s="56" t="s">
        <v>783</v>
      </c>
    </row>
    <row r="5" spans="1:6" x14ac:dyDescent="0.2">
      <c r="A5" s="84"/>
      <c r="B5" s="80">
        <v>2024</v>
      </c>
      <c r="C5" s="101" t="s">
        <v>801</v>
      </c>
      <c r="D5" s="80" t="s">
        <v>682</v>
      </c>
      <c r="E5" s="80" t="s">
        <v>784</v>
      </c>
      <c r="F5" s="80" t="s">
        <v>785</v>
      </c>
    </row>
    <row r="6" spans="1:6" x14ac:dyDescent="0.2">
      <c r="A6" s="84" t="s">
        <v>681</v>
      </c>
      <c r="B6" s="48">
        <v>4563086.6500000004</v>
      </c>
      <c r="C6" s="48">
        <v>4369741</v>
      </c>
      <c r="D6" s="88">
        <f t="shared" ref="D6:D18" si="0">B6-C6</f>
        <v>193345.65000000037</v>
      </c>
      <c r="E6" s="16">
        <f t="shared" ref="E6:E18" si="1">D6/C6</f>
        <v>4.4246478223766664E-2</v>
      </c>
      <c r="F6" s="89">
        <f>D6/(C$17/1000)</f>
        <v>0.59029602935701275</v>
      </c>
    </row>
    <row r="7" spans="1:6" x14ac:dyDescent="0.2">
      <c r="A7" t="s">
        <v>786</v>
      </c>
      <c r="B7" s="90">
        <v>555729</v>
      </c>
      <c r="C7" s="90">
        <v>537087</v>
      </c>
      <c r="D7" s="90">
        <f t="shared" si="0"/>
        <v>18642</v>
      </c>
      <c r="E7" s="20">
        <f t="shared" si="1"/>
        <v>3.470946047846997E-2</v>
      </c>
      <c r="F7" s="91">
        <f>D7/(C$17/1000)</f>
        <v>5.6915159866660618E-2</v>
      </c>
    </row>
    <row r="8" spans="1:6" x14ac:dyDescent="0.2">
      <c r="A8" t="s">
        <v>787</v>
      </c>
      <c r="B8" s="92">
        <v>10000</v>
      </c>
      <c r="C8" s="92">
        <v>10000</v>
      </c>
      <c r="D8" s="92">
        <f t="shared" si="0"/>
        <v>0</v>
      </c>
      <c r="E8" s="20">
        <f t="shared" si="1"/>
        <v>0</v>
      </c>
      <c r="F8" s="93">
        <f>D8/(C$17/1000)</f>
        <v>0</v>
      </c>
    </row>
    <row r="9" spans="1:6" x14ac:dyDescent="0.2">
      <c r="A9" t="s">
        <v>788</v>
      </c>
      <c r="B9" s="49">
        <f>SUM(B6:B8)</f>
        <v>5128815.6500000004</v>
      </c>
      <c r="C9" s="49">
        <f>SUM(C6:C8)</f>
        <v>4916828</v>
      </c>
      <c r="D9" s="49">
        <f>SUM(D6:D8)</f>
        <v>211987.65000000037</v>
      </c>
      <c r="E9" s="16">
        <f t="shared" si="1"/>
        <v>4.3114717456051006E-2</v>
      </c>
      <c r="F9" s="89">
        <f>SUM(F6:F7)</f>
        <v>0.64721118922367338</v>
      </c>
    </row>
    <row r="10" spans="1:6" x14ac:dyDescent="0.2">
      <c r="A10" t="s">
        <v>789</v>
      </c>
      <c r="B10" s="49">
        <v>0</v>
      </c>
      <c r="C10" s="49">
        <v>-10000</v>
      </c>
      <c r="D10" s="49">
        <f t="shared" si="0"/>
        <v>10000</v>
      </c>
      <c r="E10" s="16">
        <f t="shared" si="1"/>
        <v>-1</v>
      </c>
      <c r="F10" s="89">
        <f t="shared" ref="F10:F16" si="2">D10/(C$17/1000)</f>
        <v>3.0530608232303733E-2</v>
      </c>
    </row>
    <row r="11" spans="1:6" x14ac:dyDescent="0.2">
      <c r="A11" t="s">
        <v>790</v>
      </c>
      <c r="B11" s="49">
        <v>0</v>
      </c>
      <c r="C11" s="49">
        <v>87600</v>
      </c>
      <c r="D11" s="49">
        <f t="shared" si="0"/>
        <v>-87600</v>
      </c>
      <c r="E11" s="16">
        <f t="shared" si="1"/>
        <v>-1</v>
      </c>
      <c r="F11" s="89">
        <f t="shared" si="2"/>
        <v>-0.2674481281149807</v>
      </c>
    </row>
    <row r="12" spans="1:6" x14ac:dyDescent="0.2">
      <c r="A12" t="s">
        <v>791</v>
      </c>
      <c r="B12" s="49">
        <v>-208729</v>
      </c>
      <c r="C12" s="49">
        <v>-160000</v>
      </c>
      <c r="D12" s="49">
        <f t="shared" si="0"/>
        <v>-48729</v>
      </c>
      <c r="E12" s="16">
        <f t="shared" si="1"/>
        <v>0.30455624999999997</v>
      </c>
      <c r="F12" s="89">
        <f t="shared" si="2"/>
        <v>-0.14877260085519287</v>
      </c>
    </row>
    <row r="13" spans="1:6" x14ac:dyDescent="0.2">
      <c r="A13" t="s">
        <v>792</v>
      </c>
      <c r="B13" s="49">
        <v>0</v>
      </c>
      <c r="C13" s="90">
        <v>51677</v>
      </c>
      <c r="D13" s="49">
        <f t="shared" si="0"/>
        <v>-51677</v>
      </c>
      <c r="E13" s="16">
        <f t="shared" si="1"/>
        <v>-1</v>
      </c>
      <c r="F13" s="89">
        <f t="shared" si="2"/>
        <v>-0.157773024162076</v>
      </c>
    </row>
    <row r="14" spans="1:6" x14ac:dyDescent="0.2">
      <c r="A14" t="s">
        <v>793</v>
      </c>
      <c r="B14" s="90">
        <v>-1280250</v>
      </c>
      <c r="C14" s="90">
        <v>-1518096</v>
      </c>
      <c r="D14" s="90">
        <f t="shared" si="0"/>
        <v>237846</v>
      </c>
      <c r="E14" s="20">
        <f t="shared" si="1"/>
        <v>-0.15667388623644354</v>
      </c>
      <c r="F14" s="89">
        <f t="shared" si="2"/>
        <v>0.72615830456205133</v>
      </c>
    </row>
    <row r="15" spans="1:6" x14ac:dyDescent="0.2">
      <c r="A15" t="s">
        <v>794</v>
      </c>
      <c r="B15" s="92">
        <v>-15267</v>
      </c>
      <c r="C15" s="92">
        <v>0</v>
      </c>
      <c r="D15" s="92">
        <f t="shared" si="0"/>
        <v>-15267</v>
      </c>
      <c r="E15" s="20">
        <v>0</v>
      </c>
      <c r="F15" s="89">
        <f t="shared" si="2"/>
        <v>-4.6611079588258109E-2</v>
      </c>
    </row>
    <row r="16" spans="1:6" x14ac:dyDescent="0.2">
      <c r="A16" t="s">
        <v>795</v>
      </c>
      <c r="B16" s="49">
        <f>SUM(B9:B15)</f>
        <v>3624569.6500000004</v>
      </c>
      <c r="C16" s="49">
        <f t="shared" ref="C16:D16" si="3">SUM(C9:C15)</f>
        <v>3368009</v>
      </c>
      <c r="D16" s="49">
        <f t="shared" si="3"/>
        <v>256560.65000000037</v>
      </c>
      <c r="E16" s="16">
        <f t="shared" si="1"/>
        <v>7.6175761406813453E-2</v>
      </c>
      <c r="F16" s="94">
        <f t="shared" si="2"/>
        <v>0.7832952692975208</v>
      </c>
    </row>
    <row r="17" spans="1:5" x14ac:dyDescent="0.2">
      <c r="A17" s="84" t="s">
        <v>796</v>
      </c>
      <c r="B17" s="92">
        <v>327540150</v>
      </c>
      <c r="C17" s="92">
        <v>327540150</v>
      </c>
      <c r="D17" s="92">
        <f t="shared" si="0"/>
        <v>0</v>
      </c>
      <c r="E17" s="95">
        <f t="shared" si="1"/>
        <v>0</v>
      </c>
    </row>
    <row r="18" spans="1:5" ht="16" thickBot="1" x14ac:dyDescent="0.25">
      <c r="A18" t="s">
        <v>797</v>
      </c>
      <c r="B18" s="86">
        <f>B16/(B17/1000)</f>
        <v>11.066031599484827</v>
      </c>
      <c r="C18" s="86">
        <f>C16/(C17/1000)</f>
        <v>10.282736330187307</v>
      </c>
      <c r="D18" s="96">
        <f t="shared" si="0"/>
        <v>0.78329526929752014</v>
      </c>
      <c r="E18" s="97">
        <f t="shared" si="1"/>
        <v>7.6175761406813383E-2</v>
      </c>
    </row>
    <row r="19" spans="1:5" ht="16" thickTop="1" x14ac:dyDescent="0.2"/>
    <row r="20" spans="1:5" x14ac:dyDescent="0.2">
      <c r="A20" s="99" t="s">
        <v>798</v>
      </c>
    </row>
    <row r="21" spans="1:5" x14ac:dyDescent="0.2">
      <c r="C21" s="49" t="s">
        <v>799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Budget Trend</vt:lpstr>
      <vt:lpstr>Formated Op Budget</vt:lpstr>
      <vt:lpstr>Revenue</vt:lpstr>
      <vt:lpstr>2025 Capital Budget</vt:lpstr>
      <vt:lpstr>CRFs</vt:lpstr>
      <vt:lpstr>25 Est v. 24 Act Tax Rate</vt:lpstr>
      <vt:lpstr>24 Act v. 24 Est Tax Rate </vt:lpstr>
      <vt:lpstr>24 Est v. 23 Tax Rate </vt:lpstr>
      <vt:lpstr>'2025 Capital Budget'!Print_Area</vt:lpstr>
      <vt:lpstr>'Formated Op Budget'!Print_Area</vt:lpstr>
      <vt:lpstr>'Formated Op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Cutting</cp:lastModifiedBy>
  <cp:lastPrinted>2025-01-30T14:24:19Z</cp:lastPrinted>
  <dcterms:created xsi:type="dcterms:W3CDTF">2023-12-12T18:32:17Z</dcterms:created>
  <dcterms:modified xsi:type="dcterms:W3CDTF">2025-02-22T14:01:55Z</dcterms:modified>
</cp:coreProperties>
</file>